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aPasta_de_trabalho" defaultThemeVersion="124226"/>
  <bookViews>
    <workbookView xWindow="240" yWindow="405" windowWidth="21075" windowHeight="9675"/>
  </bookViews>
  <sheets>
    <sheet name="CALOR HEM" sheetId="12" r:id="rId1"/>
    <sheet name="CALOR MAG" sheetId="11" r:id="rId2"/>
    <sheet name="CALOR RESUMO" sheetId="14" r:id="rId3"/>
  </sheets>
  <calcPr calcId="145621"/>
</workbook>
</file>

<file path=xl/calcChain.xml><?xml version="1.0" encoding="utf-8"?>
<calcChain xmlns="http://schemas.openxmlformats.org/spreadsheetml/2006/main">
  <c r="C33" i="12" l="1"/>
  <c r="I55" i="14" l="1"/>
  <c r="I68" i="14" s="1"/>
  <c r="H55" i="14"/>
  <c r="H61" i="14" s="1"/>
  <c r="G55" i="14"/>
  <c r="G60" i="14" s="1"/>
  <c r="I44" i="14"/>
  <c r="I46" i="14" s="1"/>
  <c r="I49" i="14" s="1"/>
  <c r="H44" i="14"/>
  <c r="H46" i="14" s="1"/>
  <c r="H49" i="14" s="1"/>
  <c r="G44" i="14"/>
  <c r="G46" i="14" s="1"/>
  <c r="G49" i="14" s="1"/>
  <c r="I33" i="14"/>
  <c r="I35" i="14" s="1"/>
  <c r="H33" i="14"/>
  <c r="H35" i="14" s="1"/>
  <c r="G33" i="14"/>
  <c r="G35" i="14" s="1"/>
  <c r="I31" i="14"/>
  <c r="H31" i="14"/>
  <c r="G31" i="14"/>
  <c r="I12" i="14"/>
  <c r="I17" i="14" s="1"/>
  <c r="H12" i="14"/>
  <c r="H16" i="14" s="1"/>
  <c r="G12" i="14"/>
  <c r="G22" i="14" s="1"/>
  <c r="C12" i="14"/>
  <c r="C17" i="14" s="1"/>
  <c r="D12" i="14"/>
  <c r="D16" i="14" s="1"/>
  <c r="E12" i="14"/>
  <c r="E16" i="14" s="1"/>
  <c r="E69" i="14"/>
  <c r="D69" i="14"/>
  <c r="C65" i="14"/>
  <c r="C69" i="14" s="1"/>
  <c r="E55" i="14"/>
  <c r="E75" i="14" s="1"/>
  <c r="D55" i="14"/>
  <c r="D75" i="14" s="1"/>
  <c r="C55" i="14"/>
  <c r="C75" i="14" s="1"/>
  <c r="E44" i="14"/>
  <c r="E46" i="14" s="1"/>
  <c r="E49" i="14" s="1"/>
  <c r="D44" i="14"/>
  <c r="D46" i="14" s="1"/>
  <c r="D49" i="14" s="1"/>
  <c r="C44" i="14"/>
  <c r="C46" i="14" s="1"/>
  <c r="C49" i="14" s="1"/>
  <c r="E33" i="14"/>
  <c r="E35" i="14" s="1"/>
  <c r="D33" i="14"/>
  <c r="D35" i="14" s="1"/>
  <c r="C33" i="14"/>
  <c r="C35" i="14" s="1"/>
  <c r="E31" i="14"/>
  <c r="D31" i="14"/>
  <c r="C31" i="14"/>
  <c r="D22" i="14" l="1"/>
  <c r="E22" i="14"/>
  <c r="C61" i="14"/>
  <c r="E17" i="14"/>
  <c r="E18" i="14" s="1"/>
  <c r="I69" i="14"/>
  <c r="I70" i="14" s="1"/>
  <c r="I16" i="14"/>
  <c r="I18" i="14" s="1"/>
  <c r="I60" i="14"/>
  <c r="D17" i="14"/>
  <c r="D18" i="14" s="1"/>
  <c r="I61" i="14"/>
  <c r="D61" i="14"/>
  <c r="C76" i="14"/>
  <c r="C77" i="14" s="1"/>
  <c r="G17" i="14"/>
  <c r="G69" i="14"/>
  <c r="C60" i="14"/>
  <c r="D76" i="14"/>
  <c r="D77" i="14" s="1"/>
  <c r="G68" i="14"/>
  <c r="H69" i="14"/>
  <c r="D60" i="14"/>
  <c r="H60" i="14"/>
  <c r="H62" i="14" s="1"/>
  <c r="H68" i="14"/>
  <c r="H22" i="14"/>
  <c r="I22" i="14"/>
  <c r="G16" i="14"/>
  <c r="H17" i="14"/>
  <c r="H18" i="14" s="1"/>
  <c r="G61" i="14"/>
  <c r="G62" i="14" s="1"/>
  <c r="C16" i="14"/>
  <c r="C18" i="14" s="1"/>
  <c r="C22" i="14"/>
  <c r="E61" i="14"/>
  <c r="E60" i="14"/>
  <c r="E76" i="14"/>
  <c r="E77" i="14" s="1"/>
  <c r="C65" i="11"/>
  <c r="C62" i="14" l="1"/>
  <c r="C81" i="14" s="1"/>
  <c r="C84" i="14" s="1"/>
  <c r="K20" i="14"/>
  <c r="L20" i="14"/>
  <c r="L18" i="14"/>
  <c r="K18" i="14"/>
  <c r="I62" i="14"/>
  <c r="I77" i="14" s="1"/>
  <c r="J20" i="14"/>
  <c r="G18" i="14"/>
  <c r="H70" i="14"/>
  <c r="H77" i="14" s="1"/>
  <c r="I74" i="14"/>
  <c r="D62" i="14"/>
  <c r="D81" i="14" s="1"/>
  <c r="D84" i="14" s="1"/>
  <c r="H74" i="14"/>
  <c r="G70" i="14"/>
  <c r="E62" i="14"/>
  <c r="E81" i="14" s="1"/>
  <c r="E84" i="14" s="1"/>
  <c r="D84" i="11"/>
  <c r="E84" i="11"/>
  <c r="D77" i="11"/>
  <c r="E77" i="11"/>
  <c r="C75" i="11"/>
  <c r="D61" i="11"/>
  <c r="E61" i="11"/>
  <c r="C61" i="11"/>
  <c r="C77" i="11"/>
  <c r="D70" i="12"/>
  <c r="E70" i="12"/>
  <c r="C70" i="12"/>
  <c r="G74" i="14" l="1"/>
  <c r="J18" i="14"/>
  <c r="G77" i="14"/>
  <c r="E69" i="12"/>
  <c r="D69" i="12"/>
  <c r="C69" i="12"/>
  <c r="E62" i="12"/>
  <c r="E61" i="12"/>
  <c r="D61" i="12"/>
  <c r="D62" i="12" s="1"/>
  <c r="E60" i="12"/>
  <c r="D60" i="12"/>
  <c r="C60" i="12"/>
  <c r="E55" i="12"/>
  <c r="E68" i="12" s="1"/>
  <c r="D55" i="12"/>
  <c r="D68" i="12" s="1"/>
  <c r="C55" i="12"/>
  <c r="C61" i="12" s="1"/>
  <c r="C62" i="12" s="1"/>
  <c r="E49" i="12"/>
  <c r="E46" i="12"/>
  <c r="D46" i="12"/>
  <c r="D49" i="12" s="1"/>
  <c r="E44" i="12"/>
  <c r="D44" i="12"/>
  <c r="C44" i="12"/>
  <c r="C46" i="12" s="1"/>
  <c r="C49" i="12" s="1"/>
  <c r="D35" i="12"/>
  <c r="C35" i="12"/>
  <c r="E33" i="12"/>
  <c r="E35" i="12" s="1"/>
  <c r="D33" i="12"/>
  <c r="E31" i="12"/>
  <c r="D31" i="12"/>
  <c r="C31" i="12"/>
  <c r="E22" i="12"/>
  <c r="D22" i="12"/>
  <c r="C22" i="12"/>
  <c r="E18" i="12"/>
  <c r="E17" i="12"/>
  <c r="D17" i="12"/>
  <c r="D18" i="12" s="1"/>
  <c r="E16" i="12"/>
  <c r="D16" i="12"/>
  <c r="C16" i="12"/>
  <c r="E12" i="12"/>
  <c r="D12" i="12"/>
  <c r="C12" i="12"/>
  <c r="C17" i="12" s="1"/>
  <c r="C18" i="12" s="1"/>
  <c r="D76" i="11"/>
  <c r="E76" i="11"/>
  <c r="C76" i="11"/>
  <c r="E69" i="11"/>
  <c r="E75" i="11"/>
  <c r="D69" i="11"/>
  <c r="C69" i="11"/>
  <c r="E62" i="11"/>
  <c r="E60" i="11"/>
  <c r="D60" i="11"/>
  <c r="E55" i="11"/>
  <c r="D55" i="11"/>
  <c r="D75" i="11" s="1"/>
  <c r="C55" i="11"/>
  <c r="C60" i="11" s="1"/>
  <c r="E46" i="11"/>
  <c r="E49" i="11" s="1"/>
  <c r="E44" i="11"/>
  <c r="D44" i="11"/>
  <c r="D46" i="11" s="1"/>
  <c r="D49" i="11" s="1"/>
  <c r="C44" i="11"/>
  <c r="C46" i="11" s="1"/>
  <c r="C49" i="11" s="1"/>
  <c r="D35" i="11"/>
  <c r="C35" i="11"/>
  <c r="E33" i="11"/>
  <c r="E35" i="11" s="1"/>
  <c r="D33" i="11"/>
  <c r="C33" i="11"/>
  <c r="E31" i="11"/>
  <c r="D31" i="11"/>
  <c r="C31" i="11"/>
  <c r="C17" i="11"/>
  <c r="E16" i="11"/>
  <c r="E12" i="11"/>
  <c r="E17" i="11" s="1"/>
  <c r="E18" i="11" s="1"/>
  <c r="D12" i="11"/>
  <c r="D16" i="11" s="1"/>
  <c r="C12" i="11"/>
  <c r="C22" i="11" s="1"/>
  <c r="E77" i="12" l="1"/>
  <c r="C74" i="12"/>
  <c r="D74" i="12"/>
  <c r="D77" i="12"/>
  <c r="E74" i="12"/>
  <c r="C68" i="12"/>
  <c r="C77" i="12" s="1"/>
  <c r="E22" i="11"/>
  <c r="E81" i="11" s="1"/>
  <c r="C16" i="11"/>
  <c r="C18" i="11" s="1"/>
  <c r="D17" i="11"/>
  <c r="D18" i="11" s="1"/>
  <c r="C62" i="11"/>
  <c r="D22" i="11"/>
  <c r="D62" i="11"/>
  <c r="C81" i="11" l="1"/>
  <c r="C84" i="11" s="1"/>
  <c r="D81" i="11"/>
</calcChain>
</file>

<file path=xl/sharedStrings.xml><?xml version="1.0" encoding="utf-8"?>
<sst xmlns="http://schemas.openxmlformats.org/spreadsheetml/2006/main" count="218" uniqueCount="101">
  <si>
    <t xml:space="preserve"> -</t>
  </si>
  <si>
    <t>Evaporação</t>
  </si>
  <si>
    <t>ΔH (ebulição) - kcal/mol</t>
  </si>
  <si>
    <t>Reação de calcinação: CaCO3 = CaO + CO2</t>
  </si>
  <si>
    <t>Entalpias de Formação desses compostos - ΔHo(298) - kcal/mol</t>
  </si>
  <si>
    <t>Reação de escorificação: CaO + SiO2 = CaO.SiO2</t>
  </si>
  <si>
    <t>Mol do CaCO3 (g)</t>
  </si>
  <si>
    <t>Mol do SiO2 (g)</t>
  </si>
  <si>
    <t>Mol H2O (g)</t>
  </si>
  <si>
    <t>No. Moles H2O</t>
  </si>
  <si>
    <t>Mol Fe2O3 (g)</t>
  </si>
  <si>
    <t>No. Moles Fe2O3</t>
  </si>
  <si>
    <t>5 - RECUPERAÇÃO DE CALOR DAS PELOTAS - RESFRIAMENTO DE 1300 a 100 oC (1573 a 373 oK)</t>
  </si>
  <si>
    <t>TEOR DE SÍLICA DA PELOTA - SiO2 %</t>
  </si>
  <si>
    <t>ETAPAS DO PROCESSAMENTO TÉRMICO DAS PELOTAS</t>
  </si>
  <si>
    <t>1 - AQUECIMENTO E VAPORIZAÇÃO DA ÁGUA DAS PELOTAS CRUAS COM 9% DE UMIDADE</t>
  </si>
  <si>
    <t>6 - QUANTIDADE TEÓRICA DE CALOR PARA QUEIMA DE 1t DE PELOTAS</t>
  </si>
  <si>
    <t xml:space="preserve">     6.1 - Sem recuperação de calor das pelotas queimadas (kcal/t):</t>
  </si>
  <si>
    <t>( + 25 % )</t>
  </si>
  <si>
    <t>Aquecimento de 35 a 100 oC ou 308 a 373 oK;  Entalpia da água = f (T),  sendo T em oK:</t>
  </si>
  <si>
    <t>( + 12 % )</t>
  </si>
  <si>
    <t>(Referência)</t>
  </si>
  <si>
    <t>4 - AQUECIMENTO DA PELOTA (HEMATITA - Fe2O3) DE 35 a 1300 oC (308  a 1573 oK)</t>
  </si>
  <si>
    <t xml:space="preserve">ΔH(T) = (HT - H298) = 18,04.T - 5379 cal/mol </t>
  </si>
  <si>
    <t>ΔH(308) = (18,04.308 - 5379).(no. moles)/1000  kcal</t>
  </si>
  <si>
    <t>ΔH(373) = (18,04.373 - 5379).(no. moles)/1000  kcal</t>
  </si>
  <si>
    <t>Peso da água na pelota crua - do balanço de massas (g)</t>
  </si>
  <si>
    <t>CC - Consumo de calor por g de calcário = (ΔH da reação)/(mol do CaCO3)  kcal/g</t>
  </si>
  <si>
    <t>PC - Peso de calcário - do balanço de massas (g)</t>
  </si>
  <si>
    <t>% de SiO2 nas pelotas queimadas - premissas</t>
  </si>
  <si>
    <t>CL =Calor liberado pela reação de escorificação por g de SiO2 = (ΔH reação/mol de SiO2) - kcal/g</t>
  </si>
  <si>
    <t>PSiO2 = Peso de SiO2 em 1t de pelotas (g)</t>
  </si>
  <si>
    <t>Peso de hematita - premissa - 1 t de pelotas  (g)</t>
  </si>
  <si>
    <t>ΔH da reação de calcinação do calcário = (ΔHCaO + ΔHCO2) - ΔHCaCO3 - Kcal  (endotérmica)</t>
  </si>
  <si>
    <t xml:space="preserve">               ΔH = ΔH1 + ΔH2 +ΔH3 +ΔH4 +ΔH5</t>
  </si>
  <si>
    <t xml:space="preserve">              ΔH' = ΔH1 + ΔH2 + ΔH3 + ΔH4 + ΔH5 + ΔH6</t>
  </si>
  <si>
    <t xml:space="preserve">Aquecimento de 308 a 1573 oK;  Fase alfa --&gt; Fase gama - Entalpia do Fe2O3 = f (T),  sendo T em oK: </t>
  </si>
  <si>
    <t>Resfriamento das pelotas de 1573 a 373 oK; Fase gama --&gt; Fase alfa:</t>
  </si>
  <si>
    <t xml:space="preserve">ΔH2 de vaporização da água = ΔH (ebulição) . (no. Moles)  kcal </t>
  </si>
  <si>
    <t>ΔH1 aquecimento da água de 35 a 100 oC = ΔH373 - ΔH308   Kcal</t>
  </si>
  <si>
    <t>ΔH3 de calcinação do calcário = CC.PC   kcal</t>
  </si>
  <si>
    <t xml:space="preserve">ΔHCaCO3 </t>
  </si>
  <si>
    <t xml:space="preserve">ΔHCaO </t>
  </si>
  <si>
    <t xml:space="preserve">ΔHCO2 </t>
  </si>
  <si>
    <t>ΔHCaO</t>
  </si>
  <si>
    <t>ΔHSiO2</t>
  </si>
  <si>
    <t>ΔHCaO.SiO2</t>
  </si>
  <si>
    <t>Peso de pelota - premissa - 1 t de pelotas  (g)</t>
  </si>
  <si>
    <t xml:space="preserve">Aquecimento de 308 a 1573 oK;  Fase Mag. alfa --&gt; Fase Hem. gama - Entalpia = f (T),  sendo T em oK: </t>
  </si>
  <si>
    <t>ΔH Hem gama (T) = (HT - H298) = 31,71.T + (0,88.T.T/1000) - 8446  cal/mol</t>
  </si>
  <si>
    <t>ΔH Hem gama (1573) = {[31,71.1573 + (0,88.1573.1573/1000) - 8446]/1000}.(no moles)    kcal</t>
  </si>
  <si>
    <t>ΔH Mag alfa (T) = (HT - H298) = 21,88.T + (24,10.T.T/1000) - 8666  cal/mol</t>
  </si>
  <si>
    <t>ΔHo(298): Fe3O4 = -267 kcal/mol;  O2 = 0 kcal/mol;  Fe2O3 = -196 kcal/mol</t>
  </si>
  <si>
    <t>Reação de oxidação:  2Fe3O4 + 1/2 O2 = 3Fe2O3;  ΔH da reação = 3.(-196) - 2.(-267) = -54 kcal</t>
  </si>
  <si>
    <t xml:space="preserve">               ΔH = ΔH1 + ΔH2 + ΔH3 + ΔH4 + ΔH5 + ΔH6</t>
  </si>
  <si>
    <t xml:space="preserve">              ΔH' = ΔH1 + ΔH2 + ΔH3 + ΔH4 + ΔH5 + ΔH6 + ΔH7</t>
  </si>
  <si>
    <t>7 - QUANTIDADE TEÓRICA DE CALOR PARA QUEIMA DE 1t DE PELOTAS</t>
  </si>
  <si>
    <t>PM = 100%  do peso de minério magnetítico do balanço de massas  (g)</t>
  </si>
  <si>
    <t>Resfriamento das pelotas de 1573 a 373 oK; Fase Hem gama --&gt; Hem alfa:</t>
  </si>
  <si>
    <t>3 - REAÇÃO DE ESCORIFICAÇÃO - CaO.SiO2 - Reação exotérmica</t>
  </si>
  <si>
    <t>2 - CALCINAÇÃO DO CALCÁRIO - Reação endotérmica</t>
  </si>
  <si>
    <t>5 - OXIDAÇÃO DA MAGNETITA - Reação Exotérmica - Minério com 100% Fe3O4</t>
  </si>
  <si>
    <t>Calor liberado por g de magnetita = ΔH Mag = -54/(2.231,55) = -0,117 Kcal/g de magnetita</t>
  </si>
  <si>
    <t>ΔH Hem alfa (373) = {[(23,49.373) + (9,30.373.373/1000) + (3,55.100000/373) -9021]/1000}.(no. Moles)  kcal</t>
  </si>
  <si>
    <t>ΔH Hem alfa (T) = (HT - H298) = 23,49.T + (9,30.T.T/1000) + (3,55.100000/T) -9021  cal/mol</t>
  </si>
  <si>
    <t>ΔH Hem alfa (308) = {[(23,49.308) + (9,30.308.308/1000) + (3,55.100000/308) -9021]/1000}.(no. Moles)  kcal</t>
  </si>
  <si>
    <t>ΔH5 de aquecimento da pelota =  ΔH Hem gama (1573) - ΔH Hem alfa (308)    kcal</t>
  </si>
  <si>
    <r>
      <t xml:space="preserve">ΔH da reação de escorificação = ΔHCaO.SiO2 - (ΔHCaO + ΔHSiO2) - Kcal - </t>
    </r>
    <r>
      <rPr>
        <sz val="11"/>
        <color rgb="FFFF0000"/>
        <rFont val="Calibri"/>
        <family val="2"/>
        <scheme val="minor"/>
      </rPr>
      <t>Reação Exotérmica</t>
    </r>
  </si>
  <si>
    <t>ΔH4 de escorificaçao = (CL.PSiO2) / calor cedido ao sistema de queima    kcal</t>
  </si>
  <si>
    <t>ΔH6 de oxidação da Magnetita / Calor cedido ao sistema = PM.(-0,117)   Kcal</t>
  </si>
  <si>
    <t>ΔH6 de resfriamento das pelotas / calor recuperado = ΔH Hem alfa (373) - ΔH Hem gama (1573) kcal</t>
  </si>
  <si>
    <t>6 - RECUPERAÇÃO DE CALOR DAS PELOTAS - RESFRIAMENTO DE 1300 a 100 oC (1573 a 373 oK)</t>
  </si>
  <si>
    <t>ΔH7 de resfriamento das pelotas / calor recuperado = ΔH Hem alfa (373) - ΔH Hem gama (1573)  kcal</t>
  </si>
  <si>
    <t>ΔH Mag alfa (308) = {[21,88.308 + (24,10.308.308/1000) - 8666]/1000} .(no. moles)  kcal</t>
  </si>
  <si>
    <t>ΔH5 de aquecimento da pelota =  ΔH Hem gama (1573) - ΔH Mag alfa (308)    kcal</t>
  </si>
  <si>
    <t>4 - AQUECIMENTO DA PELOTA:  de 35 oC (Magnetita alfa) a 1300 oC (Hematita gama) - 308 a 1573 oK</t>
  </si>
  <si>
    <t>Tabela 7.2 – Cálculo da quantidade teórica de calor para produção de 1 t de pelota hematítica.</t>
  </si>
  <si>
    <t>Basicidade da Pelota - CaO/SiO2</t>
  </si>
  <si>
    <t>Tabela 7.4 – Cálculo da quantidade teórica de calor para produção de 1 t pelota magnetítica.</t>
  </si>
  <si>
    <r>
      <t xml:space="preserve">   </t>
    </r>
    <r>
      <rPr>
        <b/>
        <sz val="11"/>
        <color rgb="FFFF0000"/>
        <rFont val="Calibri"/>
        <family val="2"/>
        <scheme val="minor"/>
      </rPr>
      <t xml:space="preserve"> 6.2 - COM RECUPERAÇÃO DE CALOR DAS PELOTAS AO FINAL DA QUEIMA (kcal/t):</t>
    </r>
  </si>
  <si>
    <r>
      <t xml:space="preserve">   </t>
    </r>
    <r>
      <rPr>
        <b/>
        <sz val="11"/>
        <color rgb="FFFF0000"/>
        <rFont val="Calibri"/>
        <family val="2"/>
        <scheme val="minor"/>
      </rPr>
      <t xml:space="preserve"> 6.2 - COM RECUPERAÇÃO DE CALOR DAS PELOTAS AO FINAL DA QUEIMA oC (kcal/t):</t>
    </r>
  </si>
  <si>
    <t>TIPO DE MINÉRIO DA PELOTA</t>
  </si>
  <si>
    <t>1 - AQUECIMENTO E VAPORIZAÇÃO DA ÁGUA</t>
  </si>
  <si>
    <t>2 - CALCINAÇÃO DO CALCÁRIO</t>
  </si>
  <si>
    <t>4 - AQUECIMENTO DA PELOTA a 1300 oC</t>
  </si>
  <si>
    <t>5 - OXIDAÇÃO DA MAGNETITA- Exotérmica</t>
  </si>
  <si>
    <t xml:space="preserve">3 - REAÇÃO DE ESCORIFICAÇÃO - CaO.SiO2 </t>
  </si>
  <si>
    <t xml:space="preserve">     7.1 - Sem recuperação de calor das pelotas queimadas (kcal/t):</t>
  </si>
  <si>
    <r>
      <t xml:space="preserve">   </t>
    </r>
    <r>
      <rPr>
        <b/>
        <sz val="11"/>
        <color rgb="FFFF0000"/>
        <rFont val="Calibri"/>
        <family val="2"/>
        <scheme val="minor"/>
      </rPr>
      <t xml:space="preserve"> 7.2 - COM RECUPERAÇÃO DE CALOR DAS PELOTAS AO FINAL DA QUEIMA (kcal/t):</t>
    </r>
  </si>
  <si>
    <t>TEOR DE SÍLICA</t>
  </si>
  <si>
    <t>BASICIDADE - CaO/SiO2</t>
  </si>
  <si>
    <t xml:space="preserve">7 - QUANTIDADE TEÓRICA DE CALOR </t>
  </si>
  <si>
    <t xml:space="preserve">6 - RECUPERAÇÃO DE CALOR DAS PELOTAS </t>
  </si>
  <si>
    <t xml:space="preserve">ETAPAS DO PROCESSAMENTO TÉRMICO </t>
  </si>
  <si>
    <t xml:space="preserve">     7.1 - SEM RECUPERAÇÃO DE CALOR (kcal/t):</t>
  </si>
  <si>
    <r>
      <t xml:space="preserve">   </t>
    </r>
    <r>
      <rPr>
        <b/>
        <sz val="11"/>
        <color rgb="FFFF0000"/>
        <rFont val="Calibri"/>
        <family val="2"/>
        <scheme val="minor"/>
      </rPr>
      <t xml:space="preserve"> 7.2 - COM RECUPERAÇÃO DE CALOR (kcal/t):</t>
    </r>
  </si>
  <si>
    <t xml:space="preserve">                                   HEMATITA</t>
  </si>
  <si>
    <t xml:space="preserve">                                 MAGNETITA</t>
  </si>
  <si>
    <t xml:space="preserve">                                     Quantidade de calor em kcal / t de pelota</t>
  </si>
  <si>
    <t>Tabela 7.5</t>
  </si>
  <si>
    <t>Calor liberado por g de magnetita = ΔH Mag = -54/463,1 = -0,117 Kcal/g de magnetita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</si>
</sst>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31F2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rgb="FF231F2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7"/>
      <color rgb="FF231F2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0" fillId="0" borderId="11" xfId="0" applyFont="1" applyBorder="1"/>
    <xf numFmtId="0" fontId="0" fillId="0" borderId="5" xfId="0" applyFont="1" applyBorder="1"/>
    <xf numFmtId="0" fontId="0" fillId="4" borderId="5" xfId="0" applyFont="1" applyFill="1" applyBorder="1"/>
    <xf numFmtId="0" fontId="5" fillId="4" borderId="5" xfId="0" applyFont="1" applyFill="1" applyBorder="1"/>
    <xf numFmtId="0" fontId="0" fillId="4" borderId="7" xfId="0" applyFont="1" applyFill="1" applyBorder="1"/>
    <xf numFmtId="0" fontId="0" fillId="4" borderId="14" xfId="0" applyFont="1" applyFill="1" applyBorder="1" applyAlignment="1">
      <alignment horizontal="center"/>
    </xf>
    <xf numFmtId="3" fontId="0" fillId="4" borderId="14" xfId="0" applyNumberFormat="1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" fontId="0" fillId="0" borderId="0" xfId="0" applyNumberFormat="1"/>
    <xf numFmtId="3" fontId="8" fillId="4" borderId="15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11" xfId="0" applyFont="1" applyFill="1" applyBorder="1"/>
    <xf numFmtId="0" fontId="0" fillId="0" borderId="5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ill="1" applyBorder="1"/>
    <xf numFmtId="3" fontId="0" fillId="0" borderId="0" xfId="0" applyNumberFormat="1"/>
    <xf numFmtId="0" fontId="9" fillId="0" borderId="0" xfId="0" applyFont="1"/>
    <xf numFmtId="2" fontId="10" fillId="2" borderId="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center" vertical="center"/>
    </xf>
    <xf numFmtId="3" fontId="11" fillId="6" borderId="14" xfId="0" applyNumberFormat="1" applyFont="1" applyFill="1" applyBorder="1" applyAlignment="1">
      <alignment horizontal="center" vertical="center"/>
    </xf>
    <xf numFmtId="3" fontId="11" fillId="6" borderId="9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3" fontId="11" fillId="6" borderId="6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/>
    </xf>
    <xf numFmtId="0" fontId="13" fillId="0" borderId="0" xfId="0" applyFont="1"/>
    <xf numFmtId="0" fontId="14" fillId="4" borderId="5" xfId="0" applyFont="1" applyFill="1" applyBorder="1"/>
    <xf numFmtId="0" fontId="16" fillId="0" borderId="5" xfId="0" applyFont="1" applyFill="1" applyBorder="1"/>
    <xf numFmtId="0" fontId="16" fillId="0" borderId="2" xfId="0" applyFont="1" applyFill="1" applyBorder="1"/>
    <xf numFmtId="0" fontId="16" fillId="0" borderId="5" xfId="0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5" borderId="5" xfId="0" applyFont="1" applyFill="1" applyBorder="1"/>
    <xf numFmtId="0" fontId="0" fillId="5" borderId="5" xfId="0" applyFont="1" applyFill="1" applyBorder="1" applyAlignment="1">
      <alignment horizontal="left"/>
    </xf>
    <xf numFmtId="0" fontId="15" fillId="5" borderId="1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3" fontId="17" fillId="4" borderId="15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center"/>
    </xf>
    <xf numFmtId="3" fontId="18" fillId="4" borderId="6" xfId="0" applyNumberFormat="1" applyFont="1" applyFill="1" applyBorder="1" applyAlignment="1">
      <alignment horizontal="center"/>
    </xf>
    <xf numFmtId="3" fontId="19" fillId="4" borderId="15" xfId="0" applyNumberFormat="1" applyFont="1" applyFill="1" applyBorder="1" applyAlignment="1">
      <alignment horizontal="center"/>
    </xf>
    <xf numFmtId="3" fontId="17" fillId="4" borderId="6" xfId="0" applyNumberFormat="1" applyFont="1" applyFill="1" applyBorder="1" applyAlignment="1">
      <alignment horizontal="center"/>
    </xf>
    <xf numFmtId="3" fontId="19" fillId="4" borderId="6" xfId="0" applyNumberFormat="1" applyFont="1" applyFill="1" applyBorder="1" applyAlignment="1">
      <alignment horizontal="center"/>
    </xf>
    <xf numFmtId="0" fontId="20" fillId="3" borderId="5" xfId="0" applyFont="1" applyFill="1" applyBorder="1" applyAlignment="1">
      <alignment vertical="center"/>
    </xf>
    <xf numFmtId="0" fontId="20" fillId="6" borderId="7" xfId="0" applyFont="1" applyFill="1" applyBorder="1" applyAlignment="1">
      <alignment vertical="center"/>
    </xf>
    <xf numFmtId="0" fontId="20" fillId="6" borderId="5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vertical="center"/>
    </xf>
    <xf numFmtId="0" fontId="20" fillId="7" borderId="5" xfId="0" applyFont="1" applyFill="1" applyBorder="1" applyAlignment="1">
      <alignment vertical="center"/>
    </xf>
    <xf numFmtId="0" fontId="3" fillId="4" borderId="5" xfId="0" applyFont="1" applyFill="1" applyBorder="1"/>
    <xf numFmtId="0" fontId="19" fillId="4" borderId="5" xfId="0" applyFont="1" applyFill="1" applyBorder="1"/>
    <xf numFmtId="0" fontId="2" fillId="0" borderId="7" xfId="0" applyFont="1" applyFill="1" applyBorder="1"/>
    <xf numFmtId="0" fontId="2" fillId="5" borderId="1" xfId="0" applyFont="1" applyFill="1" applyBorder="1" applyAlignment="1">
      <alignment vertical="center"/>
    </xf>
    <xf numFmtId="0" fontId="0" fillId="5" borderId="0" xfId="0" applyFill="1"/>
    <xf numFmtId="3" fontId="0" fillId="0" borderId="0" xfId="0" applyNumberFormat="1" applyAlignment="1">
      <alignment horizontal="left"/>
    </xf>
    <xf numFmtId="0" fontId="0" fillId="5" borderId="0" xfId="0" applyFill="1" applyAlignment="1">
      <alignment horizontal="center"/>
    </xf>
    <xf numFmtId="0" fontId="5" fillId="4" borderId="5" xfId="0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2" fillId="5" borderId="7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2" fontId="10" fillId="5" borderId="1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left" vertical="center"/>
    </xf>
    <xf numFmtId="2" fontId="23" fillId="5" borderId="1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3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ont="1" applyFill="1" applyBorder="1" applyAlignment="1">
      <alignment vertical="center"/>
    </xf>
    <xf numFmtId="0" fontId="21" fillId="5" borderId="15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20" fillId="5" borderId="15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/>
    </xf>
    <xf numFmtId="0" fontId="20" fillId="5" borderId="15" xfId="0" applyFont="1" applyFill="1" applyBorder="1" applyAlignment="1">
      <alignment vertical="center"/>
    </xf>
    <xf numFmtId="0" fontId="22" fillId="5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0" fillId="5" borderId="14" xfId="0" applyFill="1" applyBorder="1"/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3" fontId="0" fillId="5" borderId="5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center" vertical="center"/>
    </xf>
    <xf numFmtId="3" fontId="0" fillId="5" borderId="6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15" xfId="0" applyNumberFormat="1" applyFont="1" applyFill="1" applyBorder="1" applyAlignment="1">
      <alignment horizontal="center" vertical="center"/>
    </xf>
    <xf numFmtId="3" fontId="20" fillId="5" borderId="5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6" xfId="0" applyNumberFormat="1" applyFont="1" applyFill="1" applyBorder="1" applyAlignment="1">
      <alignment horizontal="center" vertical="center"/>
    </xf>
    <xf numFmtId="3" fontId="20" fillId="5" borderId="1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6"/>
  <sheetViews>
    <sheetView showGridLines="0" tabSelected="1" zoomScaleNormal="100" workbookViewId="0">
      <selection activeCell="G23" sqref="G23"/>
    </sheetView>
  </sheetViews>
  <sheetFormatPr defaultRowHeight="15" x14ac:dyDescent="0.25"/>
  <cols>
    <col min="1" max="1" width="4.28515625" customWidth="1"/>
    <col min="2" max="2" width="92" customWidth="1"/>
    <col min="3" max="6" width="13.42578125" customWidth="1"/>
  </cols>
  <sheetData>
    <row r="1" spans="2:5" ht="22.5" x14ac:dyDescent="0.35">
      <c r="B1" s="73" t="s">
        <v>76</v>
      </c>
    </row>
    <row r="2" spans="2:5" ht="12" customHeight="1" x14ac:dyDescent="0.35">
      <c r="B2" s="27"/>
    </row>
    <row r="3" spans="2:5" ht="18.75" customHeight="1" x14ac:dyDescent="0.25">
      <c r="B3" s="85" t="s">
        <v>13</v>
      </c>
      <c r="C3" s="78">
        <v>1</v>
      </c>
      <c r="D3" s="78">
        <v>3</v>
      </c>
      <c r="E3" s="78">
        <v>5</v>
      </c>
    </row>
    <row r="4" spans="2:5" ht="13.5" customHeight="1" x14ac:dyDescent="0.25">
      <c r="B4" s="100" t="s">
        <v>77</v>
      </c>
      <c r="C4" s="29">
        <v>0.93</v>
      </c>
      <c r="D4" s="29">
        <v>0.93</v>
      </c>
      <c r="E4" s="30">
        <v>0.93</v>
      </c>
    </row>
    <row r="5" spans="2:5" ht="3" customHeight="1" x14ac:dyDescent="0.25">
      <c r="B5" s="19"/>
      <c r="C5" s="31"/>
      <c r="D5" s="31"/>
      <c r="E5" s="32"/>
    </row>
    <row r="6" spans="2:5" ht="15.75" x14ac:dyDescent="0.25">
      <c r="B6" s="80" t="s">
        <v>14</v>
      </c>
      <c r="C6" s="33"/>
      <c r="D6" s="33"/>
      <c r="E6" s="34"/>
    </row>
    <row r="7" spans="2:5" ht="6.75" customHeight="1" x14ac:dyDescent="0.25">
      <c r="B7" s="19"/>
      <c r="C7" s="31"/>
      <c r="D7" s="31"/>
      <c r="E7" s="32"/>
    </row>
    <row r="8" spans="2:5" ht="15.75" x14ac:dyDescent="0.25">
      <c r="B8" s="75" t="s">
        <v>15</v>
      </c>
      <c r="C8" s="35"/>
      <c r="D8" s="35"/>
      <c r="E8" s="36"/>
    </row>
    <row r="9" spans="2:5" ht="0.75" customHeight="1" x14ac:dyDescent="0.25">
      <c r="B9" s="6"/>
      <c r="C9" s="37"/>
      <c r="D9" s="37"/>
      <c r="E9" s="38"/>
    </row>
    <row r="10" spans="2:5" ht="15.75" x14ac:dyDescent="0.25">
      <c r="B10" s="83" t="s">
        <v>26</v>
      </c>
      <c r="C10" s="39">
        <v>100150</v>
      </c>
      <c r="D10" s="39">
        <v>101740</v>
      </c>
      <c r="E10" s="40">
        <v>103310</v>
      </c>
    </row>
    <row r="11" spans="2:5" ht="15.75" x14ac:dyDescent="0.25">
      <c r="B11" s="20" t="s">
        <v>8</v>
      </c>
      <c r="C11" s="41">
        <v>18</v>
      </c>
      <c r="D11" s="41">
        <v>18</v>
      </c>
      <c r="E11" s="42">
        <v>18</v>
      </c>
    </row>
    <row r="12" spans="2:5" ht="15.75" x14ac:dyDescent="0.25">
      <c r="B12" s="20" t="s">
        <v>9</v>
      </c>
      <c r="C12" s="41">
        <f>C10/C11</f>
        <v>5563.8888888888887</v>
      </c>
      <c r="D12" s="41">
        <f>D10/D11</f>
        <v>5652.2222222222226</v>
      </c>
      <c r="E12" s="42">
        <f>E10/E11</f>
        <v>5739.4444444444443</v>
      </c>
    </row>
    <row r="13" spans="2:5" ht="0.75" customHeight="1" x14ac:dyDescent="0.25">
      <c r="B13" s="20"/>
      <c r="C13" s="41"/>
      <c r="D13" s="41"/>
      <c r="E13" s="42"/>
    </row>
    <row r="14" spans="2:5" ht="15.75" x14ac:dyDescent="0.25">
      <c r="B14" s="20" t="s">
        <v>19</v>
      </c>
      <c r="C14" s="41"/>
      <c r="D14" s="41"/>
      <c r="E14" s="42"/>
    </row>
    <row r="15" spans="2:5" ht="15.75" x14ac:dyDescent="0.25">
      <c r="B15" s="20" t="s">
        <v>23</v>
      </c>
      <c r="C15" s="41"/>
      <c r="D15" s="41"/>
      <c r="E15" s="42"/>
    </row>
    <row r="16" spans="2:5" ht="15.75" x14ac:dyDescent="0.25">
      <c r="B16" s="20" t="s">
        <v>24</v>
      </c>
      <c r="C16" s="41">
        <f>(18.04*308-5379)*C12/1000</f>
        <v>986.58877777777616</v>
      </c>
      <c r="D16" s="41">
        <f>(18.04*308-5379)*D12/1000</f>
        <v>1002.2520444444428</v>
      </c>
      <c r="E16" s="41">
        <f>(18.04*308-5379)*E12/1000</f>
        <v>1017.7182888888872</v>
      </c>
    </row>
    <row r="17" spans="2:6" ht="15.75" x14ac:dyDescent="0.25">
      <c r="B17" s="20" t="s">
        <v>25</v>
      </c>
      <c r="C17" s="41">
        <f>(18.04*373-5379)*C12/1000</f>
        <v>7510.8048888888889</v>
      </c>
      <c r="D17" s="41">
        <f>(18.04*373-5379)*D12/1000</f>
        <v>7630.0478222222237</v>
      </c>
      <c r="E17" s="41">
        <f>(18.04*373-5379)*E12/1000</f>
        <v>7747.7908444444447</v>
      </c>
      <c r="F17" s="14"/>
    </row>
    <row r="18" spans="2:6" ht="17.25" customHeight="1" x14ac:dyDescent="0.25">
      <c r="B18" s="96" t="s">
        <v>39</v>
      </c>
      <c r="C18" s="43">
        <f>C17-C16</f>
        <v>6524.2161111111127</v>
      </c>
      <c r="D18" s="43">
        <f>D17-D16</f>
        <v>6627.795777777781</v>
      </c>
      <c r="E18" s="43">
        <f>E17-E16</f>
        <v>6730.0725555555573</v>
      </c>
    </row>
    <row r="19" spans="2:6" ht="1.5" customHeight="1" x14ac:dyDescent="0.25">
      <c r="B19" s="20"/>
      <c r="C19" s="41"/>
      <c r="D19" s="41"/>
      <c r="E19" s="42"/>
    </row>
    <row r="20" spans="2:6" ht="15.75" x14ac:dyDescent="0.25">
      <c r="B20" s="20" t="s">
        <v>1</v>
      </c>
      <c r="C20" s="41"/>
      <c r="D20" s="41"/>
      <c r="E20" s="42"/>
    </row>
    <row r="21" spans="2:6" ht="15.75" x14ac:dyDescent="0.25">
      <c r="B21" s="21" t="s">
        <v>2</v>
      </c>
      <c r="C21" s="41">
        <v>9.82</v>
      </c>
      <c r="D21" s="41">
        <v>9.82</v>
      </c>
      <c r="E21" s="42">
        <v>9.82</v>
      </c>
    </row>
    <row r="22" spans="2:6" ht="17.25" customHeight="1" x14ac:dyDescent="0.25">
      <c r="B22" s="94" t="s">
        <v>38</v>
      </c>
      <c r="C22" s="44">
        <f>C21*C12</f>
        <v>54637.388888888891</v>
      </c>
      <c r="D22" s="44">
        <f>D21*D12</f>
        <v>55504.822222222225</v>
      </c>
      <c r="E22" s="45">
        <f>E21*E12</f>
        <v>56361.344444444447</v>
      </c>
    </row>
    <row r="23" spans="2:6" ht="7.5" customHeight="1" x14ac:dyDescent="0.25">
      <c r="B23" s="20"/>
      <c r="C23" s="41"/>
      <c r="D23" s="41"/>
      <c r="E23" s="36"/>
    </row>
    <row r="24" spans="2:6" ht="14.25" customHeight="1" x14ac:dyDescent="0.25">
      <c r="B24" s="76" t="s">
        <v>60</v>
      </c>
      <c r="C24" s="46"/>
      <c r="D24" s="46"/>
      <c r="E24" s="47"/>
    </row>
    <row r="25" spans="2:6" ht="1.5" hidden="1" customHeight="1" x14ac:dyDescent="0.25">
      <c r="B25" s="20"/>
      <c r="C25" s="41"/>
      <c r="D25" s="41"/>
      <c r="E25" s="36"/>
    </row>
    <row r="26" spans="2:6" ht="15.75" x14ac:dyDescent="0.25">
      <c r="B26" s="20" t="s">
        <v>3</v>
      </c>
      <c r="C26" s="41"/>
      <c r="D26" s="41"/>
      <c r="E26" s="41"/>
    </row>
    <row r="27" spans="2:6" ht="15.75" x14ac:dyDescent="0.25">
      <c r="B27" s="20" t="s">
        <v>4</v>
      </c>
      <c r="C27" s="41"/>
      <c r="D27" s="41"/>
      <c r="E27" s="36"/>
    </row>
    <row r="28" spans="2:6" ht="15.75" x14ac:dyDescent="0.25">
      <c r="B28" s="22" t="s">
        <v>41</v>
      </c>
      <c r="C28" s="41">
        <v>-288.39999999999998</v>
      </c>
      <c r="D28" s="41">
        <v>-288.39999999999998</v>
      </c>
      <c r="E28" s="42">
        <v>-288.39999999999998</v>
      </c>
    </row>
    <row r="29" spans="2:6" ht="15.75" x14ac:dyDescent="0.25">
      <c r="B29" s="22" t="s">
        <v>42</v>
      </c>
      <c r="C29" s="41">
        <v>-151.6</v>
      </c>
      <c r="D29" s="41">
        <v>-151.6</v>
      </c>
      <c r="E29" s="42">
        <v>-151.6</v>
      </c>
    </row>
    <row r="30" spans="2:6" ht="15.75" x14ac:dyDescent="0.25">
      <c r="B30" s="22" t="s">
        <v>43</v>
      </c>
      <c r="C30" s="41">
        <v>-94.1</v>
      </c>
      <c r="D30" s="41">
        <v>-94.1</v>
      </c>
      <c r="E30" s="42">
        <v>-94.1</v>
      </c>
    </row>
    <row r="31" spans="2:6" ht="15.75" x14ac:dyDescent="0.25">
      <c r="B31" s="23" t="s">
        <v>33</v>
      </c>
      <c r="C31" s="41">
        <f>C29+C30-C28</f>
        <v>42.699999999999989</v>
      </c>
      <c r="D31" s="41">
        <f>D29+D30-D28</f>
        <v>42.699999999999989</v>
      </c>
      <c r="E31" s="42">
        <f>E29+E30-E28</f>
        <v>42.699999999999989</v>
      </c>
    </row>
    <row r="32" spans="2:6" ht="15.75" x14ac:dyDescent="0.25">
      <c r="B32" s="23" t="s">
        <v>6</v>
      </c>
      <c r="C32" s="41">
        <v>100</v>
      </c>
      <c r="D32" s="41">
        <v>100</v>
      </c>
      <c r="E32" s="42">
        <v>100</v>
      </c>
    </row>
    <row r="33" spans="2:5" ht="15.75" x14ac:dyDescent="0.25">
      <c r="B33" s="23" t="s">
        <v>27</v>
      </c>
      <c r="C33" s="41">
        <f>42.7/100</f>
        <v>0.42700000000000005</v>
      </c>
      <c r="D33" s="41">
        <f>42.7/100</f>
        <v>0.42700000000000005</v>
      </c>
      <c r="E33" s="42">
        <f>42.7/100</f>
        <v>0.42700000000000005</v>
      </c>
    </row>
    <row r="34" spans="2:5" ht="15.75" x14ac:dyDescent="0.25">
      <c r="B34" s="84" t="s">
        <v>28</v>
      </c>
      <c r="C34" s="39">
        <v>17170</v>
      </c>
      <c r="D34" s="39">
        <v>53650</v>
      </c>
      <c r="E34" s="40">
        <v>90140</v>
      </c>
    </row>
    <row r="35" spans="2:5" ht="16.5" customHeight="1" x14ac:dyDescent="0.25">
      <c r="B35" s="95" t="s">
        <v>40</v>
      </c>
      <c r="C35" s="43">
        <f>C34*C33</f>
        <v>7331.5900000000011</v>
      </c>
      <c r="D35" s="43">
        <f>D34*D33</f>
        <v>22908.550000000003</v>
      </c>
      <c r="E35" s="48">
        <f>E34*E33</f>
        <v>38489.780000000006</v>
      </c>
    </row>
    <row r="36" spans="2:5" ht="6.75" customHeight="1" x14ac:dyDescent="0.25">
      <c r="B36" s="24"/>
      <c r="C36" s="49"/>
      <c r="D36" s="49"/>
      <c r="E36" s="50"/>
    </row>
    <row r="37" spans="2:5" ht="15.75" x14ac:dyDescent="0.25">
      <c r="B37" s="77" t="s">
        <v>59</v>
      </c>
      <c r="C37" s="41"/>
      <c r="D37" s="41"/>
      <c r="E37" s="36"/>
    </row>
    <row r="38" spans="2:5" ht="0.75" customHeight="1" x14ac:dyDescent="0.25">
      <c r="B38" s="23"/>
      <c r="C38" s="41"/>
      <c r="D38" s="41"/>
      <c r="E38" s="36"/>
    </row>
    <row r="39" spans="2:5" ht="15.75" x14ac:dyDescent="0.25">
      <c r="B39" s="23" t="s">
        <v>5</v>
      </c>
      <c r="C39" s="41"/>
      <c r="D39" s="41"/>
      <c r="E39" s="36"/>
    </row>
    <row r="40" spans="2:5" ht="15.75" x14ac:dyDescent="0.25">
      <c r="B40" s="20" t="s">
        <v>4</v>
      </c>
      <c r="C40" s="41"/>
      <c r="D40" s="41"/>
      <c r="E40" s="36"/>
    </row>
    <row r="41" spans="2:5" ht="15.75" x14ac:dyDescent="0.25">
      <c r="B41" s="22" t="s">
        <v>44</v>
      </c>
      <c r="C41" s="41">
        <v>-151.6</v>
      </c>
      <c r="D41" s="41">
        <v>-151.6</v>
      </c>
      <c r="E41" s="42">
        <v>-151.6</v>
      </c>
    </row>
    <row r="42" spans="2:5" ht="15.75" x14ac:dyDescent="0.25">
      <c r="B42" s="22" t="s">
        <v>45</v>
      </c>
      <c r="C42" s="33">
        <v>-217</v>
      </c>
      <c r="D42" s="33">
        <v>-217</v>
      </c>
      <c r="E42" s="34">
        <v>-217</v>
      </c>
    </row>
    <row r="43" spans="2:5" ht="15.75" x14ac:dyDescent="0.25">
      <c r="B43" s="22" t="s">
        <v>46</v>
      </c>
      <c r="C43" s="33">
        <v>-390</v>
      </c>
      <c r="D43" s="33">
        <v>-390</v>
      </c>
      <c r="E43" s="34">
        <v>-390</v>
      </c>
    </row>
    <row r="44" spans="2:5" ht="15.75" x14ac:dyDescent="0.25">
      <c r="B44" s="23" t="s">
        <v>67</v>
      </c>
      <c r="C44" s="33">
        <f>C43-(C42+C41)</f>
        <v>-21.399999999999977</v>
      </c>
      <c r="D44" s="33">
        <f>D43-(D42+D41)</f>
        <v>-21.399999999999977</v>
      </c>
      <c r="E44" s="34">
        <f>E43-(E42+E41)</f>
        <v>-21.399999999999977</v>
      </c>
    </row>
    <row r="45" spans="2:5" ht="15.75" x14ac:dyDescent="0.25">
      <c r="B45" s="23" t="s">
        <v>7</v>
      </c>
      <c r="C45" s="33">
        <v>60.09</v>
      </c>
      <c r="D45" s="33">
        <v>60.09</v>
      </c>
      <c r="E45" s="34">
        <v>60.09</v>
      </c>
    </row>
    <row r="46" spans="2:5" ht="15.75" x14ac:dyDescent="0.25">
      <c r="B46" s="23" t="s">
        <v>30</v>
      </c>
      <c r="C46" s="33">
        <f>C44/C45</f>
        <v>-0.3561324679647192</v>
      </c>
      <c r="D46" s="33">
        <f>D44/D45</f>
        <v>-0.3561324679647192</v>
      </c>
      <c r="E46" s="34">
        <f>E44/E45</f>
        <v>-0.3561324679647192</v>
      </c>
    </row>
    <row r="47" spans="2:5" ht="15.75" x14ac:dyDescent="0.25">
      <c r="B47" s="84" t="s">
        <v>29</v>
      </c>
      <c r="C47" s="28">
        <v>1</v>
      </c>
      <c r="D47" s="51">
        <v>3</v>
      </c>
      <c r="E47" s="28">
        <v>5</v>
      </c>
    </row>
    <row r="48" spans="2:5" ht="15.75" x14ac:dyDescent="0.25">
      <c r="B48" s="84" t="s">
        <v>31</v>
      </c>
      <c r="C48" s="39">
        <v>10000</v>
      </c>
      <c r="D48" s="39">
        <v>30000</v>
      </c>
      <c r="E48" s="40">
        <v>50000</v>
      </c>
    </row>
    <row r="49" spans="2:5" ht="17.25" customHeight="1" x14ac:dyDescent="0.25">
      <c r="B49" s="95" t="s">
        <v>68</v>
      </c>
      <c r="C49" s="43">
        <f>C48*C46</f>
        <v>-3561.3246796471922</v>
      </c>
      <c r="D49" s="43">
        <f>D48*D46</f>
        <v>-10683.974038941577</v>
      </c>
      <c r="E49" s="48">
        <f>E48*E46</f>
        <v>-17806.623398235959</v>
      </c>
    </row>
    <row r="50" spans="2:5" ht="7.5" customHeight="1" x14ac:dyDescent="0.25">
      <c r="B50" s="24"/>
      <c r="C50" s="52"/>
      <c r="D50" s="52"/>
      <c r="E50" s="50"/>
    </row>
    <row r="51" spans="2:5" ht="14.25" customHeight="1" x14ac:dyDescent="0.25">
      <c r="B51" s="77" t="s">
        <v>22</v>
      </c>
      <c r="C51" s="35"/>
      <c r="D51" s="35"/>
      <c r="E51" s="36"/>
    </row>
    <row r="52" spans="2:5" ht="1.5" customHeight="1" x14ac:dyDescent="0.25">
      <c r="B52" s="23"/>
      <c r="C52" s="35"/>
      <c r="D52" s="35"/>
      <c r="E52" s="36"/>
    </row>
    <row r="53" spans="2:5" ht="15.75" x14ac:dyDescent="0.25">
      <c r="B53" s="23" t="s">
        <v>32</v>
      </c>
      <c r="C53" s="53">
        <v>1000000</v>
      </c>
      <c r="D53" s="53">
        <v>1000000</v>
      </c>
      <c r="E53" s="54">
        <v>1000000</v>
      </c>
    </row>
    <row r="54" spans="2:5" ht="15.75" x14ac:dyDescent="0.25">
      <c r="B54" s="23" t="s">
        <v>10</v>
      </c>
      <c r="C54" s="41">
        <v>160</v>
      </c>
      <c r="D54" s="41">
        <v>160</v>
      </c>
      <c r="E54" s="42">
        <v>160</v>
      </c>
    </row>
    <row r="55" spans="2:5" ht="15.75" x14ac:dyDescent="0.25">
      <c r="B55" s="23" t="s">
        <v>11</v>
      </c>
      <c r="C55" s="41">
        <f>C53/C54</f>
        <v>6250</v>
      </c>
      <c r="D55" s="41">
        <f>D53/D54</f>
        <v>6250</v>
      </c>
      <c r="E55" s="42">
        <f>E53/E54</f>
        <v>6250</v>
      </c>
    </row>
    <row r="56" spans="2:5" ht="1.5" customHeight="1" x14ac:dyDescent="0.25">
      <c r="B56" s="23"/>
      <c r="C56" s="41"/>
      <c r="D56" s="41"/>
      <c r="E56" s="42"/>
    </row>
    <row r="57" spans="2:5" ht="15.75" x14ac:dyDescent="0.25">
      <c r="B57" s="20" t="s">
        <v>36</v>
      </c>
      <c r="C57" s="41"/>
      <c r="D57" s="41"/>
      <c r="E57" s="42"/>
    </row>
    <row r="58" spans="2:5" ht="15.75" x14ac:dyDescent="0.25">
      <c r="B58" s="20" t="s">
        <v>64</v>
      </c>
      <c r="C58" s="41"/>
      <c r="D58" s="41"/>
      <c r="E58" s="42"/>
    </row>
    <row r="59" spans="2:5" ht="15.75" x14ac:dyDescent="0.25">
      <c r="B59" s="20" t="s">
        <v>49</v>
      </c>
      <c r="C59" s="41"/>
      <c r="D59" s="41"/>
      <c r="E59" s="42"/>
    </row>
    <row r="60" spans="2:5" ht="15.75" x14ac:dyDescent="0.25">
      <c r="B60" s="20" t="s">
        <v>65</v>
      </c>
      <c r="C60" s="41">
        <f xml:space="preserve"> (((23.49*308)+(9.3*308*308/1000)+(3.55*100000/308)-9021)/1000)*C55</f>
        <v>1554.703766233763</v>
      </c>
      <c r="D60" s="41">
        <f xml:space="preserve"> (((23.49*308)+(9.3*308*308/1000)+(3.55*100000/308)-9021)/1000)*D55</f>
        <v>1554.703766233763</v>
      </c>
      <c r="E60" s="41">
        <f xml:space="preserve"> (((23.49*308)+(9.3*308*308/1000)+(3.55*100000/308)-9021)/1000)*E55</f>
        <v>1554.703766233763</v>
      </c>
    </row>
    <row r="61" spans="2:5" ht="15.75" x14ac:dyDescent="0.25">
      <c r="B61" s="20" t="s">
        <v>50</v>
      </c>
      <c r="C61" s="41">
        <f xml:space="preserve"> ((31.71*1573+(0.88*1573*1573/1000)-8446)/1000)*C55</f>
        <v>272570.24700000003</v>
      </c>
      <c r="D61" s="41">
        <f xml:space="preserve"> ((31.71*1573+(0.88*1573*1573/1000)-8446)/1000)*D55</f>
        <v>272570.24700000003</v>
      </c>
      <c r="E61" s="41">
        <f xml:space="preserve"> ((31.71*1573+(0.88*1573*1573/1000)-8446)/1000)*E55</f>
        <v>272570.24700000003</v>
      </c>
    </row>
    <row r="62" spans="2:5" ht="17.25" customHeight="1" x14ac:dyDescent="0.25">
      <c r="B62" s="96" t="s">
        <v>66</v>
      </c>
      <c r="C62" s="43">
        <f>C61-C60</f>
        <v>271015.54323376628</v>
      </c>
      <c r="D62" s="43">
        <f>D61-D60</f>
        <v>271015.54323376628</v>
      </c>
      <c r="E62" s="43">
        <f>E61-E60</f>
        <v>271015.54323376628</v>
      </c>
    </row>
    <row r="63" spans="2:5" ht="6.75" customHeight="1" x14ac:dyDescent="0.25">
      <c r="B63" s="5"/>
      <c r="C63" s="55"/>
      <c r="D63" s="55"/>
      <c r="E63" s="56"/>
    </row>
    <row r="64" spans="2:5" ht="15.75" x14ac:dyDescent="0.25">
      <c r="B64" s="75" t="s">
        <v>12</v>
      </c>
      <c r="C64" s="41"/>
      <c r="D64" s="41"/>
      <c r="E64" s="42"/>
    </row>
    <row r="65" spans="2:5" ht="0.75" customHeight="1" x14ac:dyDescent="0.25">
      <c r="B65" s="20"/>
      <c r="C65" s="41"/>
      <c r="D65" s="41"/>
      <c r="E65" s="42"/>
    </row>
    <row r="66" spans="2:5" ht="1.5" customHeight="1" x14ac:dyDescent="0.25">
      <c r="B66" s="20"/>
      <c r="C66" s="41"/>
      <c r="D66" s="41"/>
      <c r="E66" s="42"/>
    </row>
    <row r="67" spans="2:5" ht="15.75" x14ac:dyDescent="0.25">
      <c r="B67" s="20" t="s">
        <v>37</v>
      </c>
      <c r="C67" s="41"/>
      <c r="D67" s="41"/>
      <c r="E67" s="42"/>
    </row>
    <row r="68" spans="2:5" ht="15.75" x14ac:dyDescent="0.25">
      <c r="B68" s="20" t="s">
        <v>50</v>
      </c>
      <c r="C68" s="57">
        <f>((31.71*1573+(0.88*1573*1573/1000)-8446)/1000)*C55</f>
        <v>272570.24700000003</v>
      </c>
      <c r="D68" s="57">
        <f>((31.71*1573+(0.88*1573*1573/1000)-8446)/1000)*D55</f>
        <v>272570.24700000003</v>
      </c>
      <c r="E68" s="57">
        <f>((31.71*1573+(0.88*1573*1573/1000)-8446)/1000)*E55</f>
        <v>272570.24700000003</v>
      </c>
    </row>
    <row r="69" spans="2:5" ht="15.75" x14ac:dyDescent="0.25">
      <c r="B69" s="20" t="s">
        <v>63</v>
      </c>
      <c r="C69" s="41">
        <f>(((23.49*373)+(9.3*373*373/1000)+(3.55*100000/373)-9021)/1000)*C55</f>
        <v>12415.077045911517</v>
      </c>
      <c r="D69" s="41">
        <f>(((23.49*373)+(9.3*373*373/1000)+(3.55*100000/373)-9021)/1000)*D55</f>
        <v>12415.077045911517</v>
      </c>
      <c r="E69" s="41">
        <f>(((23.49*373)+(9.3*373*373/1000)+(3.55*100000/373)-9021)/1000)*E55</f>
        <v>12415.077045911517</v>
      </c>
    </row>
    <row r="70" spans="2:5" ht="17.25" customHeight="1" x14ac:dyDescent="0.25">
      <c r="B70" s="95" t="s">
        <v>70</v>
      </c>
      <c r="C70" s="43">
        <f>(C69-C68)</f>
        <v>-260155.16995408852</v>
      </c>
      <c r="D70" s="43">
        <f>(D69-D68)</f>
        <v>-260155.16995408852</v>
      </c>
      <c r="E70" s="43">
        <f>(E69-E68)</f>
        <v>-260155.16995408852</v>
      </c>
    </row>
    <row r="71" spans="2:5" ht="6.75" customHeight="1" x14ac:dyDescent="0.25">
      <c r="B71" s="5"/>
      <c r="C71" s="58"/>
      <c r="D71" s="55"/>
      <c r="E71" s="59"/>
    </row>
    <row r="72" spans="2:5" ht="18" customHeight="1" x14ac:dyDescent="0.25">
      <c r="B72" s="74" t="s">
        <v>16</v>
      </c>
      <c r="C72" s="60"/>
      <c r="D72" s="61"/>
      <c r="E72" s="62"/>
    </row>
    <row r="73" spans="2:5" ht="0.75" customHeight="1" x14ac:dyDescent="0.25">
      <c r="B73" s="7"/>
      <c r="C73" s="60"/>
      <c r="D73" s="61"/>
      <c r="E73" s="62"/>
    </row>
    <row r="74" spans="2:5" ht="17.25" customHeight="1" x14ac:dyDescent="0.25">
      <c r="B74" s="98" t="s">
        <v>17</v>
      </c>
      <c r="C74" s="87">
        <f>C18+C22+C35+C49+C62</f>
        <v>335947.41355411906</v>
      </c>
      <c r="D74" s="87">
        <f>D18+D22+D35+D49+D62</f>
        <v>345372.73719482473</v>
      </c>
      <c r="E74" s="91">
        <f>E18+E22+E35+E49+E62</f>
        <v>354790.11683553032</v>
      </c>
    </row>
    <row r="75" spans="2:5" ht="12" customHeight="1" x14ac:dyDescent="0.25">
      <c r="B75" s="7" t="s">
        <v>34</v>
      </c>
      <c r="C75" s="88"/>
      <c r="D75" s="88"/>
      <c r="E75" s="89"/>
    </row>
    <row r="76" spans="2:5" ht="2.25" hidden="1" customHeight="1" x14ac:dyDescent="0.25">
      <c r="B76" s="7"/>
      <c r="C76" s="88"/>
      <c r="D76" s="88"/>
      <c r="E76" s="89"/>
    </row>
    <row r="77" spans="2:5" ht="16.5" customHeight="1" x14ac:dyDescent="0.3">
      <c r="B77" s="99" t="s">
        <v>80</v>
      </c>
      <c r="C77" s="90">
        <f>C18+C22+C35+C49+C62+C70</f>
        <v>75792.243600030546</v>
      </c>
      <c r="D77" s="90">
        <f>D18+D22+D35+D49+D62+D70</f>
        <v>85217.567240736214</v>
      </c>
      <c r="E77" s="92">
        <f>E18+E22+E35+E49+E62+E70</f>
        <v>94634.946881441807</v>
      </c>
    </row>
    <row r="78" spans="2:5" ht="13.5" customHeight="1" x14ac:dyDescent="0.25">
      <c r="B78" s="8" t="s">
        <v>35</v>
      </c>
      <c r="C78" s="15" t="s">
        <v>21</v>
      </c>
      <c r="D78" s="15" t="s">
        <v>20</v>
      </c>
      <c r="E78" s="16" t="s">
        <v>18</v>
      </c>
    </row>
    <row r="79" spans="2:5" ht="1.5" customHeight="1" x14ac:dyDescent="0.25">
      <c r="B79" s="9"/>
      <c r="C79" s="10"/>
      <c r="D79" s="11"/>
      <c r="E79" s="12"/>
    </row>
    <row r="80" spans="2:5" x14ac:dyDescent="0.25">
      <c r="C80" s="2"/>
      <c r="D80" s="3"/>
      <c r="E80" s="3"/>
    </row>
    <row r="81" spans="2:5" x14ac:dyDescent="0.25">
      <c r="E81" s="1"/>
    </row>
    <row r="86" spans="2:5" ht="17.25" x14ac:dyDescent="0.3">
      <c r="B86" s="1"/>
      <c r="C86" s="1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3"/>
  <sheetViews>
    <sheetView showGridLines="0" zoomScaleNormal="100" workbookViewId="0">
      <selection activeCell="F66" sqref="F66"/>
    </sheetView>
  </sheetViews>
  <sheetFormatPr defaultRowHeight="15" x14ac:dyDescent="0.25"/>
  <cols>
    <col min="1" max="1" width="5.140625" customWidth="1"/>
    <col min="2" max="2" width="92.28515625" customWidth="1"/>
    <col min="3" max="6" width="13.42578125" customWidth="1"/>
  </cols>
  <sheetData>
    <row r="1" spans="2:5" ht="21" x14ac:dyDescent="0.35">
      <c r="B1" s="27" t="s">
        <v>78</v>
      </c>
    </row>
    <row r="2" spans="2:5" ht="11.25" customHeight="1" x14ac:dyDescent="0.25">
      <c r="B2" s="4"/>
    </row>
    <row r="3" spans="2:5" ht="20.25" customHeight="1" x14ac:dyDescent="0.25">
      <c r="B3" s="85" t="s">
        <v>13</v>
      </c>
      <c r="C3" s="78">
        <v>1</v>
      </c>
      <c r="D3" s="78">
        <v>3</v>
      </c>
      <c r="E3" s="79">
        <v>5</v>
      </c>
    </row>
    <row r="4" spans="2:5" ht="13.5" customHeight="1" x14ac:dyDescent="0.25">
      <c r="B4" s="100" t="s">
        <v>77</v>
      </c>
      <c r="C4" s="29">
        <v>0.93</v>
      </c>
      <c r="D4" s="29">
        <v>0.93</v>
      </c>
      <c r="E4" s="30">
        <v>0.93</v>
      </c>
    </row>
    <row r="5" spans="2:5" ht="2.25" customHeight="1" x14ac:dyDescent="0.25">
      <c r="B5" s="19"/>
      <c r="C5" s="31"/>
      <c r="D5" s="31"/>
      <c r="E5" s="32"/>
    </row>
    <row r="6" spans="2:5" ht="15.75" x14ac:dyDescent="0.25">
      <c r="B6" s="81" t="s">
        <v>14</v>
      </c>
      <c r="C6" s="33"/>
      <c r="D6" s="33"/>
      <c r="E6" s="34"/>
    </row>
    <row r="7" spans="2:5" ht="3.75" customHeight="1" x14ac:dyDescent="0.25">
      <c r="B7" s="19"/>
      <c r="C7" s="31"/>
      <c r="D7" s="31"/>
      <c r="E7" s="32"/>
    </row>
    <row r="8" spans="2:5" ht="15.75" x14ac:dyDescent="0.25">
      <c r="B8" s="75" t="s">
        <v>15</v>
      </c>
      <c r="C8" s="35"/>
      <c r="D8" s="35"/>
      <c r="E8" s="36"/>
    </row>
    <row r="9" spans="2:5" ht="0.75" customHeight="1" x14ac:dyDescent="0.25">
      <c r="B9" s="6"/>
      <c r="C9" s="37"/>
      <c r="D9" s="37"/>
      <c r="E9" s="38"/>
    </row>
    <row r="10" spans="2:5" ht="15.75" x14ac:dyDescent="0.25">
      <c r="B10" s="83" t="s">
        <v>26</v>
      </c>
      <c r="C10" s="39">
        <v>96820</v>
      </c>
      <c r="D10" s="39">
        <v>98470</v>
      </c>
      <c r="E10" s="40">
        <v>100110</v>
      </c>
    </row>
    <row r="11" spans="2:5" ht="15.75" x14ac:dyDescent="0.25">
      <c r="B11" s="20" t="s">
        <v>8</v>
      </c>
      <c r="C11" s="41">
        <v>18</v>
      </c>
      <c r="D11" s="41">
        <v>18</v>
      </c>
      <c r="E11" s="42">
        <v>18</v>
      </c>
    </row>
    <row r="12" spans="2:5" ht="15.75" x14ac:dyDescent="0.25">
      <c r="B12" s="20" t="s">
        <v>9</v>
      </c>
      <c r="C12" s="41">
        <f>C10/C11</f>
        <v>5378.8888888888887</v>
      </c>
      <c r="D12" s="41">
        <f>D10/D11</f>
        <v>5470.5555555555557</v>
      </c>
      <c r="E12" s="42">
        <f>E10/E11</f>
        <v>5561.666666666667</v>
      </c>
    </row>
    <row r="13" spans="2:5" ht="0.75" customHeight="1" x14ac:dyDescent="0.25">
      <c r="B13" s="20"/>
      <c r="C13" s="41"/>
      <c r="D13" s="41"/>
      <c r="E13" s="42"/>
    </row>
    <row r="14" spans="2:5" ht="15.75" x14ac:dyDescent="0.25">
      <c r="B14" s="20" t="s">
        <v>19</v>
      </c>
      <c r="C14" s="41"/>
      <c r="D14" s="41"/>
      <c r="E14" s="42"/>
    </row>
    <row r="15" spans="2:5" ht="15.75" x14ac:dyDescent="0.25">
      <c r="B15" s="20" t="s">
        <v>23</v>
      </c>
      <c r="C15" s="41"/>
      <c r="D15" s="41"/>
      <c r="E15" s="42"/>
    </row>
    <row r="16" spans="2:5" ht="15.75" x14ac:dyDescent="0.25">
      <c r="B16" s="20" t="s">
        <v>24</v>
      </c>
      <c r="C16" s="41">
        <f>(18.04*308-5379)*C12/1000</f>
        <v>953.78457777777612</v>
      </c>
      <c r="D16" s="41">
        <f>(18.04*308-5379)*D12/1000</f>
        <v>970.03891111110954</v>
      </c>
      <c r="E16" s="41">
        <f>(18.04*308-5379)*E12/1000</f>
        <v>986.19473333333178</v>
      </c>
    </row>
    <row r="17" spans="2:10" ht="15.75" x14ac:dyDescent="0.25">
      <c r="B17" s="20" t="s">
        <v>25</v>
      </c>
      <c r="C17" s="41">
        <f>(18.04*373-5379)*C12/1000</f>
        <v>7261.0696888888888</v>
      </c>
      <c r="D17" s="41">
        <f>(18.04*373-5379)*D12/1000</f>
        <v>7384.8123555555558</v>
      </c>
      <c r="E17" s="41">
        <f>(18.04*373-5379)*E12/1000</f>
        <v>7507.8050666666677</v>
      </c>
      <c r="F17" s="14"/>
    </row>
    <row r="18" spans="2:10" ht="17.25" customHeight="1" x14ac:dyDescent="0.25">
      <c r="B18" s="93" t="s">
        <v>39</v>
      </c>
      <c r="C18" s="43">
        <f>C17-C16</f>
        <v>6307.2851111111122</v>
      </c>
      <c r="D18" s="43">
        <f>D17-D16</f>
        <v>6414.7734444444459</v>
      </c>
      <c r="E18" s="43">
        <f>E17-E16</f>
        <v>6521.6103333333358</v>
      </c>
    </row>
    <row r="19" spans="2:10" ht="1.5" customHeight="1" x14ac:dyDescent="0.25">
      <c r="B19" s="20"/>
      <c r="C19" s="41"/>
      <c r="D19" s="41"/>
      <c r="E19" s="42"/>
    </row>
    <row r="20" spans="2:10" ht="12.75" customHeight="1" x14ac:dyDescent="0.25">
      <c r="B20" s="20" t="s">
        <v>1</v>
      </c>
      <c r="C20" s="41"/>
      <c r="D20" s="41"/>
      <c r="E20" s="42"/>
      <c r="J20" s="82"/>
    </row>
    <row r="21" spans="2:10" ht="15.75" x14ac:dyDescent="0.25">
      <c r="B21" s="21" t="s">
        <v>2</v>
      </c>
      <c r="C21" s="41">
        <v>9.82</v>
      </c>
      <c r="D21" s="41">
        <v>9.82</v>
      </c>
      <c r="E21" s="42">
        <v>9.82</v>
      </c>
    </row>
    <row r="22" spans="2:10" ht="17.25" customHeight="1" x14ac:dyDescent="0.25">
      <c r="B22" s="94" t="s">
        <v>38</v>
      </c>
      <c r="C22" s="44">
        <f>C21*C12</f>
        <v>52820.688888888886</v>
      </c>
      <c r="D22" s="44">
        <f>D21*D12</f>
        <v>53720.855555555558</v>
      </c>
      <c r="E22" s="45">
        <f>E21*E12</f>
        <v>54615.566666666673</v>
      </c>
    </row>
    <row r="23" spans="2:10" ht="6.75" customHeight="1" x14ac:dyDescent="0.25">
      <c r="B23" s="20"/>
      <c r="C23" s="41"/>
      <c r="D23" s="41"/>
      <c r="E23" s="36"/>
    </row>
    <row r="24" spans="2:10" ht="14.25" customHeight="1" x14ac:dyDescent="0.25">
      <c r="B24" s="76" t="s">
        <v>60</v>
      </c>
      <c r="C24" s="46"/>
      <c r="D24" s="46"/>
      <c r="E24" s="47"/>
    </row>
    <row r="25" spans="2:10" ht="1.5" hidden="1" customHeight="1" x14ac:dyDescent="0.25">
      <c r="B25" s="20"/>
      <c r="C25" s="41"/>
      <c r="D25" s="41"/>
      <c r="E25" s="36"/>
    </row>
    <row r="26" spans="2:10" ht="15.75" x14ac:dyDescent="0.25">
      <c r="B26" s="20" t="s">
        <v>3</v>
      </c>
      <c r="C26" s="41"/>
      <c r="D26" s="41"/>
      <c r="E26" s="41"/>
      <c r="G26" s="26"/>
    </row>
    <row r="27" spans="2:10" ht="15.75" x14ac:dyDescent="0.25">
      <c r="B27" s="20" t="s">
        <v>4</v>
      </c>
      <c r="C27" s="41"/>
      <c r="D27" s="41"/>
      <c r="E27" s="36"/>
    </row>
    <row r="28" spans="2:10" ht="15.75" x14ac:dyDescent="0.25">
      <c r="B28" s="22" t="s">
        <v>41</v>
      </c>
      <c r="C28" s="41">
        <v>-288.39999999999998</v>
      </c>
      <c r="D28" s="41">
        <v>-288.39999999999998</v>
      </c>
      <c r="E28" s="42">
        <v>-288.39999999999998</v>
      </c>
      <c r="G28" s="26"/>
    </row>
    <row r="29" spans="2:10" ht="15.75" x14ac:dyDescent="0.25">
      <c r="B29" s="22" t="s">
        <v>42</v>
      </c>
      <c r="C29" s="41">
        <v>-151.6</v>
      </c>
      <c r="D29" s="41">
        <v>-151.6</v>
      </c>
      <c r="E29" s="42">
        <v>-151.6</v>
      </c>
    </row>
    <row r="30" spans="2:10" ht="15.75" x14ac:dyDescent="0.25">
      <c r="B30" s="22" t="s">
        <v>43</v>
      </c>
      <c r="C30" s="41">
        <v>-94.1</v>
      </c>
      <c r="D30" s="41">
        <v>-94.1</v>
      </c>
      <c r="E30" s="42">
        <v>-94.1</v>
      </c>
    </row>
    <row r="31" spans="2:10" ht="15.75" x14ac:dyDescent="0.25">
      <c r="B31" s="23" t="s">
        <v>33</v>
      </c>
      <c r="C31" s="41">
        <f>C29+C30-C28</f>
        <v>42.699999999999989</v>
      </c>
      <c r="D31" s="41">
        <f>D29+D30-D28</f>
        <v>42.699999999999989</v>
      </c>
      <c r="E31" s="42">
        <f>E29+E30-E28</f>
        <v>42.699999999999989</v>
      </c>
    </row>
    <row r="32" spans="2:10" ht="15.75" x14ac:dyDescent="0.25">
      <c r="B32" s="23" t="s">
        <v>6</v>
      </c>
      <c r="C32" s="41">
        <v>100</v>
      </c>
      <c r="D32" s="41">
        <v>100</v>
      </c>
      <c r="E32" s="42">
        <v>100</v>
      </c>
    </row>
    <row r="33" spans="2:5" ht="15.75" x14ac:dyDescent="0.25">
      <c r="B33" s="23" t="s">
        <v>27</v>
      </c>
      <c r="C33" s="41">
        <f>42.7/100</f>
        <v>0.42700000000000005</v>
      </c>
      <c r="D33" s="41">
        <f>42.7/100</f>
        <v>0.42700000000000005</v>
      </c>
      <c r="E33" s="42">
        <f>42.7/100</f>
        <v>0.42700000000000005</v>
      </c>
    </row>
    <row r="34" spans="2:5" ht="15.75" x14ac:dyDescent="0.25">
      <c r="B34" s="84" t="s">
        <v>28</v>
      </c>
      <c r="C34" s="39">
        <v>17200</v>
      </c>
      <c r="D34" s="39">
        <v>53690</v>
      </c>
      <c r="E34" s="40">
        <v>90180</v>
      </c>
    </row>
    <row r="35" spans="2:5" ht="16.5" customHeight="1" x14ac:dyDescent="0.25">
      <c r="B35" s="95" t="s">
        <v>40</v>
      </c>
      <c r="C35" s="43">
        <f>C34*C33</f>
        <v>7344.4000000000005</v>
      </c>
      <c r="D35" s="43">
        <f>D34*D33</f>
        <v>22925.63</v>
      </c>
      <c r="E35" s="48">
        <f>E34*E33</f>
        <v>38506.86</v>
      </c>
    </row>
    <row r="36" spans="2:5" ht="6.75" customHeight="1" x14ac:dyDescent="0.25">
      <c r="B36" s="24"/>
      <c r="C36" s="49"/>
      <c r="D36" s="49"/>
      <c r="E36" s="50"/>
    </row>
    <row r="37" spans="2:5" ht="15.75" x14ac:dyDescent="0.25">
      <c r="B37" s="77" t="s">
        <v>59</v>
      </c>
      <c r="C37" s="41"/>
      <c r="D37" s="41"/>
      <c r="E37" s="36"/>
    </row>
    <row r="38" spans="2:5" ht="0.75" customHeight="1" x14ac:dyDescent="0.25">
      <c r="B38" s="23"/>
      <c r="C38" s="41"/>
      <c r="D38" s="41"/>
      <c r="E38" s="36"/>
    </row>
    <row r="39" spans="2:5" ht="15.75" x14ac:dyDescent="0.25">
      <c r="B39" s="23" t="s">
        <v>5</v>
      </c>
      <c r="C39" s="41"/>
      <c r="D39" s="41"/>
      <c r="E39" s="36"/>
    </row>
    <row r="40" spans="2:5" ht="15.75" x14ac:dyDescent="0.25">
      <c r="B40" s="20" t="s">
        <v>4</v>
      </c>
      <c r="C40" s="41"/>
      <c r="D40" s="41"/>
      <c r="E40" s="36"/>
    </row>
    <row r="41" spans="2:5" ht="15.75" x14ac:dyDescent="0.25">
      <c r="B41" s="22" t="s">
        <v>44</v>
      </c>
      <c r="C41" s="41">
        <v>-151.6</v>
      </c>
      <c r="D41" s="41">
        <v>-151.6</v>
      </c>
      <c r="E41" s="42">
        <v>-151.6</v>
      </c>
    </row>
    <row r="42" spans="2:5" ht="15.75" x14ac:dyDescent="0.25">
      <c r="B42" s="22" t="s">
        <v>45</v>
      </c>
      <c r="C42" s="33">
        <v>-217</v>
      </c>
      <c r="D42" s="33">
        <v>-217</v>
      </c>
      <c r="E42" s="34">
        <v>-217</v>
      </c>
    </row>
    <row r="43" spans="2:5" ht="15.75" x14ac:dyDescent="0.25">
      <c r="B43" s="22" t="s">
        <v>46</v>
      </c>
      <c r="C43" s="33">
        <v>-390</v>
      </c>
      <c r="D43" s="33">
        <v>-390</v>
      </c>
      <c r="E43" s="34">
        <v>-390</v>
      </c>
    </row>
    <row r="44" spans="2:5" ht="15.75" x14ac:dyDescent="0.25">
      <c r="B44" s="23" t="s">
        <v>67</v>
      </c>
      <c r="C44" s="33">
        <f>C43-(C42+C41)</f>
        <v>-21.399999999999977</v>
      </c>
      <c r="D44" s="33">
        <f>D43-(D42+D41)</f>
        <v>-21.399999999999977</v>
      </c>
      <c r="E44" s="34">
        <f>E43-(E42+E41)</f>
        <v>-21.399999999999977</v>
      </c>
    </row>
    <row r="45" spans="2:5" ht="15.75" x14ac:dyDescent="0.25">
      <c r="B45" s="23" t="s">
        <v>7</v>
      </c>
      <c r="C45" s="33">
        <v>60.09</v>
      </c>
      <c r="D45" s="33">
        <v>60.09</v>
      </c>
      <c r="E45" s="34">
        <v>60.09</v>
      </c>
    </row>
    <row r="46" spans="2:5" ht="15.75" x14ac:dyDescent="0.25">
      <c r="B46" s="23" t="s">
        <v>30</v>
      </c>
      <c r="C46" s="33">
        <f>C44/C45</f>
        <v>-0.3561324679647192</v>
      </c>
      <c r="D46" s="33">
        <f>D44/D45</f>
        <v>-0.3561324679647192</v>
      </c>
      <c r="E46" s="34">
        <f>E44/E45</f>
        <v>-0.3561324679647192</v>
      </c>
    </row>
    <row r="47" spans="2:5" ht="15.75" x14ac:dyDescent="0.25">
      <c r="B47" s="84" t="s">
        <v>29</v>
      </c>
      <c r="C47" s="28">
        <v>1</v>
      </c>
      <c r="D47" s="51">
        <v>3</v>
      </c>
      <c r="E47" s="28">
        <v>5</v>
      </c>
    </row>
    <row r="48" spans="2:5" ht="15.75" x14ac:dyDescent="0.25">
      <c r="B48" s="84" t="s">
        <v>31</v>
      </c>
      <c r="C48" s="51">
        <v>10000</v>
      </c>
      <c r="D48" s="51">
        <v>30000</v>
      </c>
      <c r="E48" s="63">
        <v>50000</v>
      </c>
    </row>
    <row r="49" spans="2:5" ht="17.25" customHeight="1" x14ac:dyDescent="0.25">
      <c r="B49" s="95" t="s">
        <v>68</v>
      </c>
      <c r="C49" s="43">
        <f>C48*C46</f>
        <v>-3561.3246796471922</v>
      </c>
      <c r="D49" s="43">
        <f>D48*D46</f>
        <v>-10683.974038941577</v>
      </c>
      <c r="E49" s="48">
        <f>E48*E46</f>
        <v>-17806.623398235959</v>
      </c>
    </row>
    <row r="50" spans="2:5" ht="8.25" customHeight="1" x14ac:dyDescent="0.25">
      <c r="B50" s="24"/>
      <c r="C50" s="52"/>
      <c r="D50" s="52"/>
      <c r="E50" s="50"/>
    </row>
    <row r="51" spans="2:5" ht="14.25" customHeight="1" x14ac:dyDescent="0.25">
      <c r="B51" s="77" t="s">
        <v>75</v>
      </c>
      <c r="C51" s="35"/>
      <c r="D51" s="35"/>
      <c r="E51" s="36"/>
    </row>
    <row r="52" spans="2:5" ht="1.5" customHeight="1" x14ac:dyDescent="0.25">
      <c r="B52" s="23"/>
      <c r="C52" s="35"/>
      <c r="D52" s="35"/>
      <c r="E52" s="36"/>
    </row>
    <row r="53" spans="2:5" ht="15.75" x14ac:dyDescent="0.25">
      <c r="B53" s="23" t="s">
        <v>47</v>
      </c>
      <c r="C53" s="53">
        <v>1000000</v>
      </c>
      <c r="D53" s="53">
        <v>1000000</v>
      </c>
      <c r="E53" s="54">
        <v>1000000</v>
      </c>
    </row>
    <row r="54" spans="2:5" ht="15.75" x14ac:dyDescent="0.25">
      <c r="B54" s="23" t="s">
        <v>10</v>
      </c>
      <c r="C54" s="41">
        <v>160</v>
      </c>
      <c r="D54" s="41">
        <v>160</v>
      </c>
      <c r="E54" s="42">
        <v>160</v>
      </c>
    </row>
    <row r="55" spans="2:5" ht="15.75" x14ac:dyDescent="0.25">
      <c r="B55" s="23" t="s">
        <v>11</v>
      </c>
      <c r="C55" s="41">
        <f>C53/C54</f>
        <v>6250</v>
      </c>
      <c r="D55" s="41">
        <f>D53/D54</f>
        <v>6250</v>
      </c>
      <c r="E55" s="42">
        <f>E53/E54</f>
        <v>6250</v>
      </c>
    </row>
    <row r="56" spans="2:5" ht="1.5" customHeight="1" x14ac:dyDescent="0.25">
      <c r="B56" s="23"/>
      <c r="C56" s="41"/>
      <c r="D56" s="41"/>
      <c r="E56" s="42"/>
    </row>
    <row r="57" spans="2:5" ht="15.75" x14ac:dyDescent="0.25">
      <c r="B57" s="20" t="s">
        <v>48</v>
      </c>
      <c r="C57" s="41"/>
      <c r="D57" s="41"/>
      <c r="E57" s="42"/>
    </row>
    <row r="58" spans="2:5" ht="15.75" x14ac:dyDescent="0.25">
      <c r="B58" s="20" t="s">
        <v>51</v>
      </c>
      <c r="C58" s="41"/>
      <c r="D58" s="41"/>
      <c r="E58" s="42"/>
    </row>
    <row r="59" spans="2:5" ht="15.75" x14ac:dyDescent="0.25">
      <c r="B59" s="20" t="s">
        <v>49</v>
      </c>
      <c r="C59" s="41"/>
      <c r="D59" s="41"/>
      <c r="E59" s="42"/>
    </row>
    <row r="60" spans="2:5" ht="15.75" x14ac:dyDescent="0.25">
      <c r="B60" s="20" t="s">
        <v>73</v>
      </c>
      <c r="C60" s="41">
        <f>((21.88*308+(24.1*308*308/1000)-8666)/1000)*C55</f>
        <v>2245.3899999999976</v>
      </c>
      <c r="D60" s="41">
        <f>((21.88*308+(24.1*308*308/1000)-8666)/1000)*D55</f>
        <v>2245.3899999999976</v>
      </c>
      <c r="E60" s="41">
        <f>((21.88*308+(24.1*308*308/1000)-8666)/1000)*E55</f>
        <v>2245.3899999999976</v>
      </c>
    </row>
    <row r="61" spans="2:5" ht="15.75" x14ac:dyDescent="0.25">
      <c r="B61" s="20" t="s">
        <v>50</v>
      </c>
      <c r="C61" s="41">
        <f xml:space="preserve"> ((31.71*1573+(0.88*1573*1573/1000)-8446)/1000)*C55</f>
        <v>272570.24700000003</v>
      </c>
      <c r="D61" s="41">
        <f xml:space="preserve"> ((31.71*1573+(0.88*1573*1573/1000)-8446)/1000)*D55</f>
        <v>272570.24700000003</v>
      </c>
      <c r="E61" s="41">
        <f xml:space="preserve"> ((31.71*1573+(0.88*1573*1573/1000)-8446)/1000)*E55</f>
        <v>272570.24700000003</v>
      </c>
    </row>
    <row r="62" spans="2:5" ht="17.25" customHeight="1" x14ac:dyDescent="0.25">
      <c r="B62" s="96" t="s">
        <v>74</v>
      </c>
      <c r="C62" s="43">
        <f>C61-C60</f>
        <v>270324.85700000002</v>
      </c>
      <c r="D62" s="43">
        <f>D61-D60</f>
        <v>270324.85700000002</v>
      </c>
      <c r="E62" s="43">
        <f>E61-E60</f>
        <v>270324.85700000002</v>
      </c>
    </row>
    <row r="63" spans="2:5" ht="9" customHeight="1" x14ac:dyDescent="0.25">
      <c r="B63" s="17"/>
      <c r="C63" s="64"/>
      <c r="D63" s="64"/>
      <c r="E63" s="65"/>
    </row>
    <row r="64" spans="2:5" ht="17.25" customHeight="1" x14ac:dyDescent="0.25">
      <c r="B64" s="77" t="s">
        <v>61</v>
      </c>
      <c r="C64" s="66"/>
      <c r="D64" s="66"/>
      <c r="E64" s="67"/>
    </row>
    <row r="65" spans="2:5" ht="17.25" customHeight="1" x14ac:dyDescent="0.25">
      <c r="B65" s="86" t="s">
        <v>57</v>
      </c>
      <c r="C65" s="68">
        <f>956860</f>
        <v>956860</v>
      </c>
      <c r="D65" s="68">
        <v>936950</v>
      </c>
      <c r="E65" s="68">
        <v>917030</v>
      </c>
    </row>
    <row r="66" spans="2:5" ht="17.25" customHeight="1" x14ac:dyDescent="0.25">
      <c r="B66" s="18" t="s">
        <v>52</v>
      </c>
      <c r="C66" s="69"/>
      <c r="D66" s="69"/>
      <c r="E66" s="70"/>
    </row>
    <row r="67" spans="2:5" ht="17.25" customHeight="1" x14ac:dyDescent="0.25">
      <c r="B67" s="18" t="s">
        <v>53</v>
      </c>
      <c r="C67" s="69"/>
      <c r="D67" s="69"/>
      <c r="E67" s="70"/>
    </row>
    <row r="68" spans="2:5" ht="17.25" customHeight="1" x14ac:dyDescent="0.25">
      <c r="B68" s="25" t="s">
        <v>100</v>
      </c>
      <c r="C68" s="69"/>
      <c r="D68" s="69"/>
      <c r="E68" s="69"/>
    </row>
    <row r="69" spans="2:5" ht="17.25" customHeight="1" x14ac:dyDescent="0.25">
      <c r="B69" s="97" t="s">
        <v>69</v>
      </c>
      <c r="C69" s="71">
        <f>(-0.117)*C65</f>
        <v>-111952.62000000001</v>
      </c>
      <c r="D69" s="71">
        <f>(-0.117)*D65</f>
        <v>-109623.15000000001</v>
      </c>
      <c r="E69" s="71">
        <f>(-0.117)*E65</f>
        <v>-107292.51000000001</v>
      </c>
    </row>
    <row r="70" spans="2:5" ht="7.5" customHeight="1" x14ac:dyDescent="0.25">
      <c r="B70" s="19"/>
      <c r="C70" s="49"/>
      <c r="D70" s="49"/>
      <c r="E70" s="72"/>
    </row>
    <row r="71" spans="2:5" ht="15.75" x14ac:dyDescent="0.25">
      <c r="B71" s="75" t="s">
        <v>71</v>
      </c>
      <c r="C71" s="41"/>
      <c r="D71" s="41"/>
      <c r="E71" s="42"/>
    </row>
    <row r="72" spans="2:5" ht="0.75" customHeight="1" x14ac:dyDescent="0.25">
      <c r="B72" s="20"/>
      <c r="C72" s="41"/>
      <c r="D72" s="41"/>
      <c r="E72" s="42"/>
    </row>
    <row r="73" spans="2:5" ht="1.5" customHeight="1" x14ac:dyDescent="0.25">
      <c r="B73" s="20"/>
      <c r="C73" s="41"/>
      <c r="D73" s="41"/>
      <c r="E73" s="42"/>
    </row>
    <row r="74" spans="2:5" ht="15.75" x14ac:dyDescent="0.25">
      <c r="B74" s="20" t="s">
        <v>58</v>
      </c>
      <c r="C74" s="41"/>
      <c r="D74" s="41"/>
      <c r="E74" s="42"/>
    </row>
    <row r="75" spans="2:5" ht="15.75" x14ac:dyDescent="0.25">
      <c r="B75" s="20" t="s">
        <v>50</v>
      </c>
      <c r="C75" s="57">
        <f>((31.71*1573+(0.88*1573*1573/1000)-8446)/1000)*C55</f>
        <v>272570.24700000003</v>
      </c>
      <c r="D75" s="57">
        <f>((31.71*1573+(0.88*1573*1573/1000)-8446)/1000)*D55</f>
        <v>272570.24700000003</v>
      </c>
      <c r="E75" s="57">
        <f>((31.71*1573+(0.88*1573*1573/1000)-8446)/1000)*E55</f>
        <v>272570.24700000003</v>
      </c>
    </row>
    <row r="76" spans="2:5" ht="15.75" x14ac:dyDescent="0.25">
      <c r="B76" s="20" t="s">
        <v>63</v>
      </c>
      <c r="C76" s="41">
        <f>(((23.49*373)+(9.3*373*373/1000)+(3.55*100000/373)-9021)/1000)*C55</f>
        <v>12415.077045911517</v>
      </c>
      <c r="D76" s="41">
        <f>(((23.49*373)+(9.3*373*373/1000)+(3.55*100000/373)-9021)/1000)*D55</f>
        <v>12415.077045911517</v>
      </c>
      <c r="E76" s="41">
        <f>(((23.49*373)+(9.3*373*373/1000)+(3.55*100000/373)-9021)/1000)*E55</f>
        <v>12415.077045911517</v>
      </c>
    </row>
    <row r="77" spans="2:5" ht="17.25" customHeight="1" x14ac:dyDescent="0.25">
      <c r="B77" s="95" t="s">
        <v>72</v>
      </c>
      <c r="C77" s="43">
        <f>(C76-C75)</f>
        <v>-260155.16995408852</v>
      </c>
      <c r="D77" s="43">
        <f>(D76-D75)</f>
        <v>-260155.16995408852</v>
      </c>
      <c r="E77" s="43">
        <f>(E76-E75)</f>
        <v>-260155.16995408852</v>
      </c>
    </row>
    <row r="78" spans="2:5" ht="7.5" customHeight="1" x14ac:dyDescent="0.25">
      <c r="B78" s="5"/>
      <c r="C78" s="58"/>
      <c r="D78" s="55"/>
      <c r="E78" s="59"/>
    </row>
    <row r="79" spans="2:5" ht="18" customHeight="1" x14ac:dyDescent="0.25">
      <c r="B79" s="74" t="s">
        <v>56</v>
      </c>
      <c r="C79" s="60"/>
      <c r="D79" s="61"/>
      <c r="E79" s="62"/>
    </row>
    <row r="80" spans="2:5" ht="0.75" customHeight="1" x14ac:dyDescent="0.25">
      <c r="B80" s="7"/>
      <c r="C80" s="60"/>
      <c r="D80" s="61"/>
      <c r="E80" s="62"/>
    </row>
    <row r="81" spans="2:5" ht="14.25" customHeight="1" x14ac:dyDescent="0.25">
      <c r="B81" s="98" t="s">
        <v>87</v>
      </c>
      <c r="C81" s="87">
        <f>C18+C22+C35+C49+C62+C69</f>
        <v>221283.28632035281</v>
      </c>
      <c r="D81" s="87">
        <f>D18+D22+D35+D49+D62+D69</f>
        <v>233078.9919610584</v>
      </c>
      <c r="E81" s="87">
        <f>E18+E22+E35+E49+E62+E69</f>
        <v>244869.76060176408</v>
      </c>
    </row>
    <row r="82" spans="2:5" ht="12" customHeight="1" x14ac:dyDescent="0.25">
      <c r="B82" s="7" t="s">
        <v>54</v>
      </c>
      <c r="C82" s="88"/>
      <c r="D82" s="88"/>
      <c r="E82" s="89"/>
    </row>
    <row r="83" spans="2:5" ht="2.25" hidden="1" customHeight="1" x14ac:dyDescent="0.25">
      <c r="B83" s="7"/>
      <c r="C83" s="88"/>
      <c r="D83" s="88"/>
      <c r="E83" s="89"/>
    </row>
    <row r="84" spans="2:5" ht="16.5" customHeight="1" x14ac:dyDescent="0.3">
      <c r="B84" s="99" t="s">
        <v>88</v>
      </c>
      <c r="C84" s="90">
        <f>C81+C77</f>
        <v>-38871.883633735706</v>
      </c>
      <c r="D84" s="90">
        <f>D81+D77</f>
        <v>-27076.177993030113</v>
      </c>
      <c r="E84" s="90">
        <f>E81+E77</f>
        <v>-15285.409352324437</v>
      </c>
    </row>
    <row r="85" spans="2:5" ht="13.5" customHeight="1" x14ac:dyDescent="0.25">
      <c r="B85" s="8" t="s">
        <v>55</v>
      </c>
      <c r="C85" s="15"/>
      <c r="D85" s="15"/>
      <c r="E85" s="16"/>
    </row>
    <row r="86" spans="2:5" ht="1.5" customHeight="1" x14ac:dyDescent="0.25">
      <c r="B86" s="9"/>
      <c r="C86" s="10"/>
      <c r="D86" s="11"/>
      <c r="E86" s="12"/>
    </row>
    <row r="87" spans="2:5" x14ac:dyDescent="0.25">
      <c r="C87" s="2"/>
      <c r="D87" s="3"/>
      <c r="E87" s="3"/>
    </row>
    <row r="88" spans="2:5" x14ac:dyDescent="0.25">
      <c r="E88" s="1"/>
    </row>
    <row r="93" spans="2:5" ht="17.25" x14ac:dyDescent="0.3">
      <c r="B93" s="1"/>
      <c r="C93" s="1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6"/>
  <sheetViews>
    <sheetView showGridLines="0" topLeftCell="J78" zoomScaleNormal="100" workbookViewId="0">
      <selection activeCell="U101" sqref="U101"/>
    </sheetView>
  </sheetViews>
  <sheetFormatPr defaultRowHeight="15" x14ac:dyDescent="0.25"/>
  <cols>
    <col min="1" max="1" width="5.140625" customWidth="1"/>
    <col min="2" max="2" width="92.28515625" customWidth="1"/>
    <col min="3" max="5" width="13.42578125" customWidth="1"/>
    <col min="6" max="6" width="4.85546875" customWidth="1"/>
    <col min="7" max="7" width="13.140625" customWidth="1"/>
    <col min="8" max="8" width="14" customWidth="1"/>
    <col min="9" max="9" width="14.5703125" customWidth="1"/>
    <col min="12" max="12" width="42" customWidth="1"/>
    <col min="13" max="15" width="13.7109375" customWidth="1"/>
    <col min="16" max="16" width="0.5703125" customWidth="1"/>
    <col min="17" max="19" width="13.7109375" customWidth="1"/>
  </cols>
  <sheetData>
    <row r="1" spans="2:9" ht="21" x14ac:dyDescent="0.35">
      <c r="B1" s="27" t="s">
        <v>78</v>
      </c>
    </row>
    <row r="2" spans="2:9" ht="11.25" customHeight="1" x14ac:dyDescent="0.25">
      <c r="B2" s="4"/>
    </row>
    <row r="3" spans="2:9" ht="20.25" customHeight="1" x14ac:dyDescent="0.25">
      <c r="B3" s="85" t="s">
        <v>13</v>
      </c>
      <c r="C3" s="78">
        <v>1</v>
      </c>
      <c r="D3" s="78">
        <v>3</v>
      </c>
      <c r="E3" s="79">
        <v>5</v>
      </c>
      <c r="G3" s="78">
        <v>1</v>
      </c>
      <c r="H3" s="78">
        <v>3</v>
      </c>
      <c r="I3" s="78">
        <v>5</v>
      </c>
    </row>
    <row r="4" spans="2:9" ht="13.5" customHeight="1" x14ac:dyDescent="0.25">
      <c r="B4" s="100" t="s">
        <v>77</v>
      </c>
      <c r="C4" s="29">
        <v>0.93</v>
      </c>
      <c r="D4" s="29">
        <v>0.93</v>
      </c>
      <c r="E4" s="30">
        <v>0.93</v>
      </c>
      <c r="G4" s="29">
        <v>0.93</v>
      </c>
      <c r="H4" s="29">
        <v>0.93</v>
      </c>
      <c r="I4" s="30">
        <v>0.93</v>
      </c>
    </row>
    <row r="5" spans="2:9" ht="2.25" customHeight="1" x14ac:dyDescent="0.25">
      <c r="B5" s="19"/>
      <c r="C5" s="31"/>
      <c r="D5" s="31"/>
      <c r="E5" s="32"/>
      <c r="G5" s="31"/>
      <c r="H5" s="31"/>
      <c r="I5" s="32"/>
    </row>
    <row r="6" spans="2:9" ht="15.75" x14ac:dyDescent="0.25">
      <c r="B6" s="81" t="s">
        <v>14</v>
      </c>
      <c r="C6" s="33"/>
      <c r="D6" s="33"/>
      <c r="E6" s="34"/>
      <c r="G6" s="33"/>
      <c r="H6" s="33"/>
      <c r="I6" s="34"/>
    </row>
    <row r="7" spans="2:9" ht="3.75" customHeight="1" x14ac:dyDescent="0.25">
      <c r="B7" s="19"/>
      <c r="C7" s="31"/>
      <c r="D7" s="31"/>
      <c r="E7" s="32"/>
      <c r="G7" s="31"/>
      <c r="H7" s="31"/>
      <c r="I7" s="32"/>
    </row>
    <row r="8" spans="2:9" ht="15.75" x14ac:dyDescent="0.25">
      <c r="B8" s="75" t="s">
        <v>15</v>
      </c>
      <c r="C8" s="35"/>
      <c r="D8" s="35"/>
      <c r="E8" s="36"/>
      <c r="G8" s="35"/>
      <c r="H8" s="35"/>
      <c r="I8" s="36"/>
    </row>
    <row r="9" spans="2:9" ht="0.75" customHeight="1" x14ac:dyDescent="0.25">
      <c r="B9" s="6"/>
      <c r="C9" s="37"/>
      <c r="D9" s="37"/>
      <c r="E9" s="38"/>
      <c r="G9" s="37"/>
      <c r="H9" s="37"/>
      <c r="I9" s="38"/>
    </row>
    <row r="10" spans="2:9" ht="15.75" x14ac:dyDescent="0.25">
      <c r="B10" s="83" t="s">
        <v>26</v>
      </c>
      <c r="C10" s="39">
        <v>96820</v>
      </c>
      <c r="D10" s="39">
        <v>98470</v>
      </c>
      <c r="E10" s="40">
        <v>100110</v>
      </c>
      <c r="G10" s="39">
        <v>100150</v>
      </c>
      <c r="H10" s="39">
        <v>101740</v>
      </c>
      <c r="I10" s="40">
        <v>103310</v>
      </c>
    </row>
    <row r="11" spans="2:9" ht="15.75" x14ac:dyDescent="0.25">
      <c r="B11" s="20" t="s">
        <v>8</v>
      </c>
      <c r="C11" s="41">
        <v>18</v>
      </c>
      <c r="D11" s="41">
        <v>18</v>
      </c>
      <c r="E11" s="42">
        <v>18</v>
      </c>
      <c r="G11" s="41">
        <v>18</v>
      </c>
      <c r="H11" s="41">
        <v>18</v>
      </c>
      <c r="I11" s="42">
        <v>18</v>
      </c>
    </row>
    <row r="12" spans="2:9" ht="15.75" x14ac:dyDescent="0.25">
      <c r="B12" s="20" t="s">
        <v>9</v>
      </c>
      <c r="C12" s="41">
        <f>C10/C11</f>
        <v>5378.8888888888887</v>
      </c>
      <c r="D12" s="41">
        <f>D10/D11</f>
        <v>5470.5555555555557</v>
      </c>
      <c r="E12" s="42">
        <f>E10/E11</f>
        <v>5561.666666666667</v>
      </c>
      <c r="G12" s="41">
        <f>G10/G11</f>
        <v>5563.8888888888887</v>
      </c>
      <c r="H12" s="41">
        <f>H10/H11</f>
        <v>5652.2222222222226</v>
      </c>
      <c r="I12" s="42">
        <f>I10/I11</f>
        <v>5739.4444444444443</v>
      </c>
    </row>
    <row r="13" spans="2:9" ht="0.75" customHeight="1" x14ac:dyDescent="0.25">
      <c r="B13" s="20"/>
      <c r="C13" s="41"/>
      <c r="D13" s="41"/>
      <c r="E13" s="42"/>
      <c r="G13" s="41"/>
      <c r="H13" s="41"/>
      <c r="I13" s="42"/>
    </row>
    <row r="14" spans="2:9" ht="15.75" x14ac:dyDescent="0.25">
      <c r="B14" s="20" t="s">
        <v>19</v>
      </c>
      <c r="C14" s="41"/>
      <c r="D14" s="41"/>
      <c r="E14" s="42"/>
      <c r="G14" s="41"/>
      <c r="H14" s="41"/>
      <c r="I14" s="42"/>
    </row>
    <row r="15" spans="2:9" ht="15.75" x14ac:dyDescent="0.25">
      <c r="B15" s="20" t="s">
        <v>23</v>
      </c>
      <c r="C15" s="41"/>
      <c r="D15" s="41"/>
      <c r="E15" s="42"/>
      <c r="G15" s="41"/>
      <c r="H15" s="41"/>
      <c r="I15" s="42"/>
    </row>
    <row r="16" spans="2:9" ht="15.75" x14ac:dyDescent="0.25">
      <c r="B16" s="20" t="s">
        <v>24</v>
      </c>
      <c r="C16" s="41">
        <f>(18.04*308-5379)*C12/1000</f>
        <v>953.78457777777612</v>
      </c>
      <c r="D16" s="41">
        <f>(18.04*308-5379)*D12/1000</f>
        <v>970.03891111110954</v>
      </c>
      <c r="E16" s="41">
        <f>(18.04*308-5379)*E12/1000</f>
        <v>986.19473333333178</v>
      </c>
      <c r="G16" s="41">
        <f>(18.04*308-5379)*G12/1000</f>
        <v>986.58877777777616</v>
      </c>
      <c r="H16" s="41">
        <f>(18.04*308-5379)*H12/1000</f>
        <v>1002.2520444444428</v>
      </c>
      <c r="I16" s="41">
        <f>(18.04*308-5379)*I12/1000</f>
        <v>1017.7182888888872</v>
      </c>
    </row>
    <row r="17" spans="2:12" ht="15.75" x14ac:dyDescent="0.25">
      <c r="B17" s="20" t="s">
        <v>25</v>
      </c>
      <c r="C17" s="41">
        <f>(18.04*373-5379)*C12/1000</f>
        <v>7261.0696888888888</v>
      </c>
      <c r="D17" s="41">
        <f>(18.04*373-5379)*D12/1000</f>
        <v>7384.8123555555558</v>
      </c>
      <c r="E17" s="41">
        <f>(18.04*373-5379)*E12/1000</f>
        <v>7507.8050666666677</v>
      </c>
      <c r="F17" s="14"/>
      <c r="G17" s="41">
        <f>(18.04*373-5379)*G12/1000</f>
        <v>7510.8048888888889</v>
      </c>
      <c r="H17" s="41">
        <f>(18.04*373-5379)*H12/1000</f>
        <v>7630.0478222222237</v>
      </c>
      <c r="I17" s="41">
        <f>(18.04*373-5379)*I12/1000</f>
        <v>7747.7908444444447</v>
      </c>
    </row>
    <row r="18" spans="2:12" ht="17.25" customHeight="1" x14ac:dyDescent="0.25">
      <c r="B18" s="93" t="s">
        <v>39</v>
      </c>
      <c r="C18" s="43">
        <f>C17-C16</f>
        <v>6307.2851111111122</v>
      </c>
      <c r="D18" s="43">
        <f>D17-D16</f>
        <v>6414.7734444444459</v>
      </c>
      <c r="E18" s="43">
        <f>E17-E16</f>
        <v>6521.6103333333358</v>
      </c>
      <c r="G18" s="43">
        <f>G17-G16</f>
        <v>6524.2161111111127</v>
      </c>
      <c r="H18" s="43">
        <f>H17-H16</f>
        <v>6627.795777777781</v>
      </c>
      <c r="I18" s="43">
        <f>I17-I16</f>
        <v>6730.0725555555573</v>
      </c>
      <c r="J18" s="26">
        <f>G18+G22</f>
        <v>61161.605000000003</v>
      </c>
      <c r="K18" s="26">
        <f>H18+H22</f>
        <v>62132.618000000002</v>
      </c>
      <c r="L18" s="26">
        <f>I18+I22</f>
        <v>63091.417000000001</v>
      </c>
    </row>
    <row r="19" spans="2:12" ht="1.5" customHeight="1" x14ac:dyDescent="0.25">
      <c r="B19" s="20"/>
      <c r="C19" s="41"/>
      <c r="D19" s="41"/>
      <c r="E19" s="42"/>
      <c r="G19" s="41"/>
      <c r="H19" s="41"/>
      <c r="I19" s="42"/>
    </row>
    <row r="20" spans="2:12" ht="12.75" customHeight="1" x14ac:dyDescent="0.25">
      <c r="B20" s="20" t="s">
        <v>1</v>
      </c>
      <c r="C20" s="41"/>
      <c r="D20" s="41"/>
      <c r="E20" s="42"/>
      <c r="G20" s="41"/>
      <c r="H20" s="41"/>
      <c r="I20" s="42"/>
      <c r="J20" s="103">
        <f>C18+C22</f>
        <v>59127.974000000002</v>
      </c>
      <c r="K20" s="26">
        <f>D18+D22</f>
        <v>60135.629000000001</v>
      </c>
      <c r="L20" s="26">
        <f>E18+E22</f>
        <v>61137.177000000011</v>
      </c>
    </row>
    <row r="21" spans="2:12" ht="15.75" x14ac:dyDescent="0.25">
      <c r="B21" s="21" t="s">
        <v>2</v>
      </c>
      <c r="C21" s="41">
        <v>9.82</v>
      </c>
      <c r="D21" s="41">
        <v>9.82</v>
      </c>
      <c r="E21" s="42">
        <v>9.82</v>
      </c>
      <c r="G21" s="41">
        <v>9.82</v>
      </c>
      <c r="H21" s="41">
        <v>9.82</v>
      </c>
      <c r="I21" s="42">
        <v>9.82</v>
      </c>
    </row>
    <row r="22" spans="2:12" ht="17.25" customHeight="1" x14ac:dyDescent="0.25">
      <c r="B22" s="94" t="s">
        <v>38</v>
      </c>
      <c r="C22" s="44">
        <f>C21*C12</f>
        <v>52820.688888888886</v>
      </c>
      <c r="D22" s="44">
        <f>D21*D12</f>
        <v>53720.855555555558</v>
      </c>
      <c r="E22" s="45">
        <f>E21*E12</f>
        <v>54615.566666666673</v>
      </c>
      <c r="G22" s="44">
        <f>G21*G12</f>
        <v>54637.388888888891</v>
      </c>
      <c r="H22" s="44">
        <f>H21*H12</f>
        <v>55504.822222222225</v>
      </c>
      <c r="I22" s="45">
        <f>I21*I12</f>
        <v>56361.344444444447</v>
      </c>
    </row>
    <row r="23" spans="2:12" ht="6.75" customHeight="1" x14ac:dyDescent="0.25">
      <c r="B23" s="20"/>
      <c r="C23" s="41"/>
      <c r="D23" s="41"/>
      <c r="E23" s="36"/>
      <c r="G23" s="41"/>
      <c r="H23" s="41"/>
      <c r="I23" s="36"/>
    </row>
    <row r="24" spans="2:12" ht="14.25" customHeight="1" x14ac:dyDescent="0.25">
      <c r="B24" s="76" t="s">
        <v>60</v>
      </c>
      <c r="C24" s="46"/>
      <c r="D24" s="46"/>
      <c r="E24" s="47"/>
      <c r="G24" s="46"/>
      <c r="H24" s="46"/>
      <c r="I24" s="47"/>
    </row>
    <row r="25" spans="2:12" ht="1.5" hidden="1" customHeight="1" x14ac:dyDescent="0.25">
      <c r="B25" s="20"/>
      <c r="C25" s="41"/>
      <c r="D25" s="41"/>
      <c r="E25" s="36"/>
      <c r="G25" s="41"/>
      <c r="H25" s="41"/>
      <c r="I25" s="36"/>
    </row>
    <row r="26" spans="2:12" ht="15.75" x14ac:dyDescent="0.25">
      <c r="B26" s="20" t="s">
        <v>3</v>
      </c>
      <c r="C26" s="41"/>
      <c r="D26" s="41"/>
      <c r="E26" s="41"/>
      <c r="G26" s="41"/>
      <c r="H26" s="41"/>
      <c r="I26" s="41"/>
    </row>
    <row r="27" spans="2:12" ht="15.75" x14ac:dyDescent="0.25">
      <c r="B27" s="20" t="s">
        <v>4</v>
      </c>
      <c r="C27" s="41"/>
      <c r="D27" s="41"/>
      <c r="E27" s="36"/>
      <c r="G27" s="41"/>
      <c r="H27" s="41"/>
      <c r="I27" s="36"/>
    </row>
    <row r="28" spans="2:12" ht="15.75" x14ac:dyDescent="0.25">
      <c r="B28" s="22" t="s">
        <v>41</v>
      </c>
      <c r="C28" s="41">
        <v>-288.39999999999998</v>
      </c>
      <c r="D28" s="41">
        <v>-288.39999999999998</v>
      </c>
      <c r="E28" s="42">
        <v>-288.39999999999998</v>
      </c>
      <c r="G28" s="41">
        <v>-288.39999999999998</v>
      </c>
      <c r="H28" s="41">
        <v>-288.39999999999998</v>
      </c>
      <c r="I28" s="42">
        <v>-288.39999999999998</v>
      </c>
    </row>
    <row r="29" spans="2:12" ht="15.75" x14ac:dyDescent="0.25">
      <c r="B29" s="22" t="s">
        <v>42</v>
      </c>
      <c r="C29" s="41">
        <v>-151.6</v>
      </c>
      <c r="D29" s="41">
        <v>-151.6</v>
      </c>
      <c r="E29" s="42">
        <v>-151.6</v>
      </c>
      <c r="G29" s="41">
        <v>-151.6</v>
      </c>
      <c r="H29" s="41">
        <v>-151.6</v>
      </c>
      <c r="I29" s="42">
        <v>-151.6</v>
      </c>
    </row>
    <row r="30" spans="2:12" ht="15.75" x14ac:dyDescent="0.25">
      <c r="B30" s="22" t="s">
        <v>43</v>
      </c>
      <c r="C30" s="41">
        <v>-94.1</v>
      </c>
      <c r="D30" s="41">
        <v>-94.1</v>
      </c>
      <c r="E30" s="42">
        <v>-94.1</v>
      </c>
      <c r="G30" s="41">
        <v>-94.1</v>
      </c>
      <c r="H30" s="41">
        <v>-94.1</v>
      </c>
      <c r="I30" s="42">
        <v>-94.1</v>
      </c>
    </row>
    <row r="31" spans="2:12" ht="15.75" x14ac:dyDescent="0.25">
      <c r="B31" s="23" t="s">
        <v>33</v>
      </c>
      <c r="C31" s="41">
        <f>C29+C30-C28</f>
        <v>42.699999999999989</v>
      </c>
      <c r="D31" s="41">
        <f>D29+D30-D28</f>
        <v>42.699999999999989</v>
      </c>
      <c r="E31" s="42">
        <f>E29+E30-E28</f>
        <v>42.699999999999989</v>
      </c>
      <c r="G31" s="41">
        <f>G29+G30-G28</f>
        <v>42.699999999999989</v>
      </c>
      <c r="H31" s="41">
        <f>H29+H30-H28</f>
        <v>42.699999999999989</v>
      </c>
      <c r="I31" s="42">
        <f>I29+I30-I28</f>
        <v>42.699999999999989</v>
      </c>
    </row>
    <row r="32" spans="2:12" ht="15.75" x14ac:dyDescent="0.25">
      <c r="B32" s="23" t="s">
        <v>6</v>
      </c>
      <c r="C32" s="41">
        <v>100</v>
      </c>
      <c r="D32" s="41">
        <v>100</v>
      </c>
      <c r="E32" s="42">
        <v>100</v>
      </c>
      <c r="G32" s="41">
        <v>100</v>
      </c>
      <c r="H32" s="41">
        <v>100</v>
      </c>
      <c r="I32" s="42">
        <v>100</v>
      </c>
    </row>
    <row r="33" spans="2:9" ht="15.75" x14ac:dyDescent="0.25">
      <c r="B33" s="23" t="s">
        <v>27</v>
      </c>
      <c r="C33" s="41">
        <f>42.7/100</f>
        <v>0.42700000000000005</v>
      </c>
      <c r="D33" s="41">
        <f>42.7/100</f>
        <v>0.42700000000000005</v>
      </c>
      <c r="E33" s="42">
        <f>42.7/100</f>
        <v>0.42700000000000005</v>
      </c>
      <c r="G33" s="41">
        <f>42.7/100</f>
        <v>0.42700000000000005</v>
      </c>
      <c r="H33" s="41">
        <f>42.7/100</f>
        <v>0.42700000000000005</v>
      </c>
      <c r="I33" s="42">
        <f>42.7/100</f>
        <v>0.42700000000000005</v>
      </c>
    </row>
    <row r="34" spans="2:9" ht="15.75" x14ac:dyDescent="0.25">
      <c r="B34" s="84" t="s">
        <v>28</v>
      </c>
      <c r="C34" s="39">
        <v>17200</v>
      </c>
      <c r="D34" s="39">
        <v>53690</v>
      </c>
      <c r="E34" s="40">
        <v>90180</v>
      </c>
      <c r="G34" s="39">
        <v>17170</v>
      </c>
      <c r="H34" s="39">
        <v>53650</v>
      </c>
      <c r="I34" s="40">
        <v>90140</v>
      </c>
    </row>
    <row r="35" spans="2:9" ht="16.5" customHeight="1" x14ac:dyDescent="0.25">
      <c r="B35" s="95" t="s">
        <v>40</v>
      </c>
      <c r="C35" s="43">
        <f>C34*C33</f>
        <v>7344.4000000000005</v>
      </c>
      <c r="D35" s="43">
        <f>D34*D33</f>
        <v>22925.63</v>
      </c>
      <c r="E35" s="48">
        <f>E34*E33</f>
        <v>38506.86</v>
      </c>
      <c r="G35" s="43">
        <f>G34*G33</f>
        <v>7331.5900000000011</v>
      </c>
      <c r="H35" s="43">
        <f>H34*H33</f>
        <v>22908.550000000003</v>
      </c>
      <c r="I35" s="48">
        <f>I34*I33</f>
        <v>38489.780000000006</v>
      </c>
    </row>
    <row r="36" spans="2:9" ht="6.75" customHeight="1" x14ac:dyDescent="0.25">
      <c r="B36" s="24"/>
      <c r="C36" s="49"/>
      <c r="D36" s="49"/>
      <c r="E36" s="50"/>
      <c r="G36" s="49"/>
      <c r="H36" s="49"/>
      <c r="I36" s="50"/>
    </row>
    <row r="37" spans="2:9" ht="15.75" x14ac:dyDescent="0.25">
      <c r="B37" s="77" t="s">
        <v>59</v>
      </c>
      <c r="C37" s="41"/>
      <c r="D37" s="41"/>
      <c r="E37" s="36"/>
      <c r="G37" s="41"/>
      <c r="H37" s="41"/>
      <c r="I37" s="36"/>
    </row>
    <row r="38" spans="2:9" ht="19.5" customHeight="1" x14ac:dyDescent="0.25">
      <c r="B38" s="23"/>
      <c r="C38" s="41"/>
      <c r="D38" s="41"/>
      <c r="E38" s="36"/>
      <c r="G38" s="41"/>
      <c r="H38" s="41"/>
      <c r="I38" s="36"/>
    </row>
    <row r="39" spans="2:9" ht="15.75" x14ac:dyDescent="0.25">
      <c r="B39" s="23" t="s">
        <v>5</v>
      </c>
      <c r="C39" s="41"/>
      <c r="D39" s="41"/>
      <c r="E39" s="36"/>
      <c r="G39" s="41"/>
      <c r="H39" s="41"/>
      <c r="I39" s="36"/>
    </row>
    <row r="40" spans="2:9" ht="15.75" x14ac:dyDescent="0.25">
      <c r="B40" s="20" t="s">
        <v>4</v>
      </c>
      <c r="C40" s="41"/>
      <c r="D40" s="41"/>
      <c r="E40" s="36"/>
      <c r="G40" s="41"/>
      <c r="H40" s="41"/>
      <c r="I40" s="36"/>
    </row>
    <row r="41" spans="2:9" ht="15.75" x14ac:dyDescent="0.25">
      <c r="B41" s="22" t="s">
        <v>44</v>
      </c>
      <c r="C41" s="41">
        <v>-151.6</v>
      </c>
      <c r="D41" s="41">
        <v>-151.6</v>
      </c>
      <c r="E41" s="42">
        <v>-151.6</v>
      </c>
      <c r="G41" s="41">
        <v>-151.6</v>
      </c>
      <c r="H41" s="41">
        <v>-151.6</v>
      </c>
      <c r="I41" s="42">
        <v>-151.6</v>
      </c>
    </row>
    <row r="42" spans="2:9" ht="15.75" x14ac:dyDescent="0.25">
      <c r="B42" s="22" t="s">
        <v>45</v>
      </c>
      <c r="C42" s="33">
        <v>-217</v>
      </c>
      <c r="D42" s="33">
        <v>-217</v>
      </c>
      <c r="E42" s="34">
        <v>-217</v>
      </c>
      <c r="G42" s="33">
        <v>-217</v>
      </c>
      <c r="H42" s="33">
        <v>-217</v>
      </c>
      <c r="I42" s="34">
        <v>-217</v>
      </c>
    </row>
    <row r="43" spans="2:9" ht="15.75" x14ac:dyDescent="0.25">
      <c r="B43" s="22" t="s">
        <v>46</v>
      </c>
      <c r="C43" s="33">
        <v>-390</v>
      </c>
      <c r="D43" s="33">
        <v>-390</v>
      </c>
      <c r="E43" s="34">
        <v>-390</v>
      </c>
      <c r="G43" s="33">
        <v>-390</v>
      </c>
      <c r="H43" s="33">
        <v>-390</v>
      </c>
      <c r="I43" s="34">
        <v>-390</v>
      </c>
    </row>
    <row r="44" spans="2:9" ht="15.75" x14ac:dyDescent="0.25">
      <c r="B44" s="23" t="s">
        <v>67</v>
      </c>
      <c r="C44" s="33">
        <f>C43-(C42+C41)</f>
        <v>-21.399999999999977</v>
      </c>
      <c r="D44" s="33">
        <f>D43-(D42+D41)</f>
        <v>-21.399999999999977</v>
      </c>
      <c r="E44" s="34">
        <f>E43-(E42+E41)</f>
        <v>-21.399999999999977</v>
      </c>
      <c r="G44" s="33">
        <f>G43-(G42+G41)</f>
        <v>-21.399999999999977</v>
      </c>
      <c r="H44" s="33">
        <f>H43-(H42+H41)</f>
        <v>-21.399999999999977</v>
      </c>
      <c r="I44" s="34">
        <f>I43-(I42+I41)</f>
        <v>-21.399999999999977</v>
      </c>
    </row>
    <row r="45" spans="2:9" ht="15.75" x14ac:dyDescent="0.25">
      <c r="B45" s="23" t="s">
        <v>7</v>
      </c>
      <c r="C45" s="33">
        <v>60.09</v>
      </c>
      <c r="D45" s="33">
        <v>60.09</v>
      </c>
      <c r="E45" s="34">
        <v>60.09</v>
      </c>
      <c r="G45" s="33">
        <v>60.09</v>
      </c>
      <c r="H45" s="33">
        <v>60.09</v>
      </c>
      <c r="I45" s="34">
        <v>60.09</v>
      </c>
    </row>
    <row r="46" spans="2:9" ht="15.75" x14ac:dyDescent="0.25">
      <c r="B46" s="23" t="s">
        <v>30</v>
      </c>
      <c r="C46" s="33">
        <f>C44/C45</f>
        <v>-0.3561324679647192</v>
      </c>
      <c r="D46" s="33">
        <f>D44/D45</f>
        <v>-0.3561324679647192</v>
      </c>
      <c r="E46" s="34">
        <f>E44/E45</f>
        <v>-0.3561324679647192</v>
      </c>
      <c r="G46" s="33">
        <f>G44/G45</f>
        <v>-0.3561324679647192</v>
      </c>
      <c r="H46" s="33">
        <f>H44/H45</f>
        <v>-0.3561324679647192</v>
      </c>
      <c r="I46" s="34">
        <f>I44/I45</f>
        <v>-0.3561324679647192</v>
      </c>
    </row>
    <row r="47" spans="2:9" ht="15.75" x14ac:dyDescent="0.25">
      <c r="B47" s="84" t="s">
        <v>29</v>
      </c>
      <c r="C47" s="28">
        <v>1</v>
      </c>
      <c r="D47" s="51">
        <v>3</v>
      </c>
      <c r="E47" s="28">
        <v>5</v>
      </c>
      <c r="G47" s="28">
        <v>1</v>
      </c>
      <c r="H47" s="51">
        <v>3</v>
      </c>
      <c r="I47" s="28">
        <v>5</v>
      </c>
    </row>
    <row r="48" spans="2:9" ht="15.75" x14ac:dyDescent="0.25">
      <c r="B48" s="84" t="s">
        <v>31</v>
      </c>
      <c r="C48" s="51">
        <v>10000</v>
      </c>
      <c r="D48" s="51">
        <v>30000</v>
      </c>
      <c r="E48" s="63">
        <v>50000</v>
      </c>
      <c r="G48" s="39">
        <v>10000</v>
      </c>
      <c r="H48" s="39">
        <v>30000</v>
      </c>
      <c r="I48" s="40">
        <v>50000</v>
      </c>
    </row>
    <row r="49" spans="2:9" ht="17.25" customHeight="1" x14ac:dyDescent="0.25">
      <c r="B49" s="95" t="s">
        <v>68</v>
      </c>
      <c r="C49" s="43">
        <f>C48*C46</f>
        <v>-3561.3246796471922</v>
      </c>
      <c r="D49" s="43">
        <f>D48*D46</f>
        <v>-10683.974038941577</v>
      </c>
      <c r="E49" s="48">
        <f>E48*E46</f>
        <v>-17806.623398235959</v>
      </c>
      <c r="G49" s="43">
        <f>G48*G46</f>
        <v>-3561.3246796471922</v>
      </c>
      <c r="H49" s="43">
        <f>H48*H46</f>
        <v>-10683.974038941577</v>
      </c>
      <c r="I49" s="48">
        <f>I48*I46</f>
        <v>-17806.623398235959</v>
      </c>
    </row>
    <row r="50" spans="2:9" ht="8.25" customHeight="1" x14ac:dyDescent="0.25">
      <c r="B50" s="24"/>
      <c r="C50" s="52"/>
      <c r="D50" s="52"/>
      <c r="E50" s="50"/>
      <c r="G50" s="52"/>
      <c r="H50" s="52"/>
      <c r="I50" s="50"/>
    </row>
    <row r="51" spans="2:9" ht="14.25" customHeight="1" x14ac:dyDescent="0.25">
      <c r="B51" s="77" t="s">
        <v>75</v>
      </c>
      <c r="C51" s="35"/>
      <c r="D51" s="35"/>
      <c r="E51" s="36"/>
      <c r="G51" s="35"/>
      <c r="H51" s="35"/>
      <c r="I51" s="36"/>
    </row>
    <row r="52" spans="2:9" ht="1.5" customHeight="1" x14ac:dyDescent="0.25">
      <c r="B52" s="23"/>
      <c r="C52" s="35"/>
      <c r="D52" s="35"/>
      <c r="E52" s="36"/>
      <c r="G52" s="35"/>
      <c r="H52" s="35"/>
      <c r="I52" s="36"/>
    </row>
    <row r="53" spans="2:9" ht="15.75" x14ac:dyDescent="0.25">
      <c r="B53" s="23" t="s">
        <v>47</v>
      </c>
      <c r="C53" s="53">
        <v>1000000</v>
      </c>
      <c r="D53" s="53">
        <v>1000000</v>
      </c>
      <c r="E53" s="54">
        <v>1000000</v>
      </c>
      <c r="G53" s="53">
        <v>1000000</v>
      </c>
      <c r="H53" s="53">
        <v>1000000</v>
      </c>
      <c r="I53" s="54">
        <v>1000000</v>
      </c>
    </row>
    <row r="54" spans="2:9" ht="15.75" x14ac:dyDescent="0.25">
      <c r="B54" s="23" t="s">
        <v>10</v>
      </c>
      <c r="C54" s="41">
        <v>160</v>
      </c>
      <c r="D54" s="41">
        <v>160</v>
      </c>
      <c r="E54" s="42">
        <v>160</v>
      </c>
      <c r="G54" s="41">
        <v>160</v>
      </c>
      <c r="H54" s="41">
        <v>160</v>
      </c>
      <c r="I54" s="42">
        <v>160</v>
      </c>
    </row>
    <row r="55" spans="2:9" ht="15.75" x14ac:dyDescent="0.25">
      <c r="B55" s="23" t="s">
        <v>11</v>
      </c>
      <c r="C55" s="41">
        <f>C53/C54</f>
        <v>6250</v>
      </c>
      <c r="D55" s="41">
        <f>D53/D54</f>
        <v>6250</v>
      </c>
      <c r="E55" s="42">
        <f>E53/E54</f>
        <v>6250</v>
      </c>
      <c r="G55" s="41">
        <f>G53/G54</f>
        <v>6250</v>
      </c>
      <c r="H55" s="41">
        <f>H53/H54</f>
        <v>6250</v>
      </c>
      <c r="I55" s="42">
        <f>I53/I54</f>
        <v>6250</v>
      </c>
    </row>
    <row r="56" spans="2:9" ht="1.5" customHeight="1" x14ac:dyDescent="0.25">
      <c r="B56" s="23"/>
      <c r="C56" s="41"/>
      <c r="D56" s="41"/>
      <c r="E56" s="42"/>
      <c r="G56" s="41"/>
      <c r="H56" s="41"/>
      <c r="I56" s="42"/>
    </row>
    <row r="57" spans="2:9" ht="15.75" x14ac:dyDescent="0.25">
      <c r="B57" s="20" t="s">
        <v>48</v>
      </c>
      <c r="C57" s="41"/>
      <c r="D57" s="41"/>
      <c r="E57" s="42"/>
      <c r="G57" s="41"/>
      <c r="H57" s="41"/>
      <c r="I57" s="42"/>
    </row>
    <row r="58" spans="2:9" ht="15.75" x14ac:dyDescent="0.25">
      <c r="B58" s="20" t="s">
        <v>51</v>
      </c>
      <c r="C58" s="41"/>
      <c r="D58" s="41"/>
      <c r="E58" s="42"/>
      <c r="G58" s="41"/>
      <c r="H58" s="41"/>
      <c r="I58" s="42"/>
    </row>
    <row r="59" spans="2:9" ht="15.75" x14ac:dyDescent="0.25">
      <c r="B59" s="20" t="s">
        <v>49</v>
      </c>
      <c r="C59" s="41"/>
      <c r="D59" s="41"/>
      <c r="E59" s="42"/>
      <c r="G59" s="41"/>
      <c r="H59" s="41"/>
      <c r="I59" s="42"/>
    </row>
    <row r="60" spans="2:9" ht="15.75" x14ac:dyDescent="0.25">
      <c r="B60" s="20" t="s">
        <v>73</v>
      </c>
      <c r="C60" s="41">
        <f>((21.88*308+(24.1*308*308/1000)-8666)/1000)*C55</f>
        <v>2245.3899999999976</v>
      </c>
      <c r="D60" s="41">
        <f>((21.88*308+(24.1*308*308/1000)-8666)/1000)*D55</f>
        <v>2245.3899999999976</v>
      </c>
      <c r="E60" s="41">
        <f>((21.88*308+(24.1*308*308/1000)-8666)/1000)*E55</f>
        <v>2245.3899999999976</v>
      </c>
      <c r="G60" s="41">
        <f xml:space="preserve"> (((23.49*308)+(9.3*308*308/1000)+(3.55*100000/308)-9021)/1000)*G55</f>
        <v>1554.703766233763</v>
      </c>
      <c r="H60" s="41">
        <f xml:space="preserve"> (((23.49*308)+(9.3*308*308/1000)+(3.55*100000/308)-9021)/1000)*H55</f>
        <v>1554.703766233763</v>
      </c>
      <c r="I60" s="41">
        <f xml:space="preserve"> (((23.49*308)+(9.3*308*308/1000)+(3.55*100000/308)-9021)/1000)*I55</f>
        <v>1554.703766233763</v>
      </c>
    </row>
    <row r="61" spans="2:9" ht="15.75" x14ac:dyDescent="0.25">
      <c r="B61" s="20" t="s">
        <v>50</v>
      </c>
      <c r="C61" s="41">
        <f xml:space="preserve"> ((31.71*1573+(0.88*1573*1573/1000)-8446)/1000)*C55</f>
        <v>272570.24700000003</v>
      </c>
      <c r="D61" s="41">
        <f xml:space="preserve"> ((31.71*1573+(0.88*1573*1573/1000)-8446)/1000)*D55</f>
        <v>272570.24700000003</v>
      </c>
      <c r="E61" s="41">
        <f xml:space="preserve"> ((31.71*1573+(0.88*1573*1573/1000)-8446)/1000)*E55</f>
        <v>272570.24700000003</v>
      </c>
      <c r="G61" s="41">
        <f xml:space="preserve"> ((31.71*1573+(0.88*1573*1573/1000)-8446)/1000)*G55</f>
        <v>272570.24700000003</v>
      </c>
      <c r="H61" s="41">
        <f xml:space="preserve"> ((31.71*1573+(0.88*1573*1573/1000)-8446)/1000)*H55</f>
        <v>272570.24700000003</v>
      </c>
      <c r="I61" s="41">
        <f xml:space="preserve"> ((31.71*1573+(0.88*1573*1573/1000)-8446)/1000)*I55</f>
        <v>272570.24700000003</v>
      </c>
    </row>
    <row r="62" spans="2:9" ht="17.25" customHeight="1" x14ac:dyDescent="0.25">
      <c r="B62" s="96" t="s">
        <v>74</v>
      </c>
      <c r="C62" s="43">
        <f>C61-C60</f>
        <v>270324.85700000002</v>
      </c>
      <c r="D62" s="43">
        <f>D61-D60</f>
        <v>270324.85700000002</v>
      </c>
      <c r="E62" s="43">
        <f>E61-E60</f>
        <v>270324.85700000002</v>
      </c>
      <c r="G62" s="43">
        <f>G61-G60</f>
        <v>271015.54323376628</v>
      </c>
      <c r="H62" s="43">
        <f>H61-H60</f>
        <v>271015.54323376628</v>
      </c>
      <c r="I62" s="43">
        <f>I61-I60</f>
        <v>271015.54323376628</v>
      </c>
    </row>
    <row r="63" spans="2:9" ht="9" customHeight="1" x14ac:dyDescent="0.25">
      <c r="B63" s="17"/>
      <c r="C63" s="64"/>
      <c r="D63" s="64"/>
      <c r="E63" s="65"/>
    </row>
    <row r="64" spans="2:9" ht="17.25" customHeight="1" x14ac:dyDescent="0.25">
      <c r="B64" s="77" t="s">
        <v>61</v>
      </c>
      <c r="C64" s="66"/>
      <c r="D64" s="66"/>
      <c r="E64" s="67"/>
      <c r="G64" s="41"/>
      <c r="H64" s="41"/>
      <c r="I64" s="42"/>
    </row>
    <row r="65" spans="2:9" ht="17.25" customHeight="1" x14ac:dyDescent="0.25">
      <c r="B65" s="86" t="s">
        <v>57</v>
      </c>
      <c r="C65" s="68">
        <f>956860</f>
        <v>956860</v>
      </c>
      <c r="D65" s="68">
        <v>936950</v>
      </c>
      <c r="E65" s="68">
        <v>917030</v>
      </c>
      <c r="G65" s="41"/>
      <c r="H65" s="41"/>
      <c r="I65" s="42"/>
    </row>
    <row r="66" spans="2:9" ht="17.25" customHeight="1" x14ac:dyDescent="0.25">
      <c r="B66" s="18" t="s">
        <v>52</v>
      </c>
      <c r="C66" s="69"/>
      <c r="D66" s="69"/>
      <c r="E66" s="70"/>
      <c r="G66" s="41"/>
      <c r="H66" s="41"/>
      <c r="I66" s="42"/>
    </row>
    <row r="67" spans="2:9" ht="17.25" customHeight="1" x14ac:dyDescent="0.25">
      <c r="B67" s="18" t="s">
        <v>53</v>
      </c>
      <c r="C67" s="69"/>
      <c r="D67" s="69"/>
      <c r="E67" s="70"/>
      <c r="G67" s="41"/>
      <c r="H67" s="41"/>
      <c r="I67" s="42"/>
    </row>
    <row r="68" spans="2:9" ht="17.25" customHeight="1" x14ac:dyDescent="0.25">
      <c r="B68" s="25" t="s">
        <v>62</v>
      </c>
      <c r="C68" s="69"/>
      <c r="D68" s="69"/>
      <c r="E68" s="69"/>
      <c r="G68" s="57">
        <f>((31.71*1573+(0.88*1573*1573/1000)-8446)/1000)*G55</f>
        <v>272570.24700000003</v>
      </c>
      <c r="H68" s="57">
        <f>((31.71*1573+(0.88*1573*1573/1000)-8446)/1000)*H55</f>
        <v>272570.24700000003</v>
      </c>
      <c r="I68" s="57">
        <f>((31.71*1573+(0.88*1573*1573/1000)-8446)/1000)*I55</f>
        <v>272570.24700000003</v>
      </c>
    </row>
    <row r="69" spans="2:9" ht="17.25" customHeight="1" x14ac:dyDescent="0.25">
      <c r="B69" s="97" t="s">
        <v>69</v>
      </c>
      <c r="C69" s="71">
        <f>(-0.117)*C65</f>
        <v>-111952.62000000001</v>
      </c>
      <c r="D69" s="71">
        <f>(-0.117)*D65</f>
        <v>-109623.15000000001</v>
      </c>
      <c r="E69" s="71">
        <f>(-0.117)*E65</f>
        <v>-107292.51000000001</v>
      </c>
      <c r="G69" s="41">
        <f>(((23.49*373)+(9.3*373*373/1000)+(3.55*100000/373)-9021)/1000)*G55</f>
        <v>12415.077045911517</v>
      </c>
      <c r="H69" s="41">
        <f>(((23.49*373)+(9.3*373*373/1000)+(3.55*100000/373)-9021)/1000)*H55</f>
        <v>12415.077045911517</v>
      </c>
      <c r="I69" s="41">
        <f>(((23.49*373)+(9.3*373*373/1000)+(3.55*100000/373)-9021)/1000)*I55</f>
        <v>12415.077045911517</v>
      </c>
    </row>
    <row r="70" spans="2:9" ht="7.5" customHeight="1" x14ac:dyDescent="0.25">
      <c r="B70" s="19"/>
      <c r="C70" s="49"/>
      <c r="D70" s="49"/>
      <c r="E70" s="72"/>
      <c r="G70" s="43">
        <f>(G69-G68)</f>
        <v>-260155.16995408852</v>
      </c>
      <c r="H70" s="43">
        <f>(H69-H68)</f>
        <v>-260155.16995408852</v>
      </c>
      <c r="I70" s="43">
        <f>(I69-I68)</f>
        <v>-260155.16995408852</v>
      </c>
    </row>
    <row r="71" spans="2:9" ht="15.75" x14ac:dyDescent="0.25">
      <c r="B71" s="75" t="s">
        <v>71</v>
      </c>
      <c r="C71" s="41"/>
      <c r="D71" s="41"/>
      <c r="E71" s="42"/>
      <c r="G71" s="58"/>
      <c r="H71" s="55"/>
      <c r="I71" s="59"/>
    </row>
    <row r="72" spans="2:9" ht="0.75" customHeight="1" x14ac:dyDescent="0.25">
      <c r="B72" s="20"/>
      <c r="C72" s="41"/>
      <c r="D72" s="41"/>
      <c r="E72" s="42"/>
      <c r="G72" s="60"/>
      <c r="H72" s="61"/>
      <c r="I72" s="62"/>
    </row>
    <row r="73" spans="2:9" ht="1.5" customHeight="1" x14ac:dyDescent="0.25">
      <c r="B73" s="20"/>
      <c r="C73" s="41"/>
      <c r="D73" s="41"/>
      <c r="E73" s="42"/>
      <c r="G73" s="60"/>
      <c r="H73" s="61"/>
      <c r="I73" s="62"/>
    </row>
    <row r="74" spans="2:9" ht="15.75" x14ac:dyDescent="0.25">
      <c r="B74" s="20" t="s">
        <v>58</v>
      </c>
      <c r="C74" s="41"/>
      <c r="D74" s="41"/>
      <c r="E74" s="42"/>
      <c r="G74" s="87">
        <f>G18+G22+G35+G49+G62</f>
        <v>335947.41355411906</v>
      </c>
      <c r="H74" s="87">
        <f>H18+H22+H35+H49+H62</f>
        <v>345372.73719482473</v>
      </c>
      <c r="I74" s="91">
        <f>I18+I22+I35+I49+I62</f>
        <v>354790.11683553032</v>
      </c>
    </row>
    <row r="75" spans="2:9" ht="15.75" x14ac:dyDescent="0.25">
      <c r="B75" s="20" t="s">
        <v>50</v>
      </c>
      <c r="C75" s="57">
        <f>((31.71*1573+(0.88*1573*1573/1000)-8446)/1000)*C55</f>
        <v>272570.24700000003</v>
      </c>
      <c r="D75" s="57">
        <f>((31.71*1573+(0.88*1573*1573/1000)-8446)/1000)*D55</f>
        <v>272570.24700000003</v>
      </c>
      <c r="E75" s="57">
        <f>((31.71*1573+(0.88*1573*1573/1000)-8446)/1000)*E55</f>
        <v>272570.24700000003</v>
      </c>
      <c r="G75" s="88"/>
      <c r="H75" s="88"/>
      <c r="I75" s="89"/>
    </row>
    <row r="76" spans="2:9" ht="15.75" x14ac:dyDescent="0.25">
      <c r="B76" s="20" t="s">
        <v>63</v>
      </c>
      <c r="C76" s="41">
        <f>(((23.49*373)+(9.3*373*373/1000)+(3.55*100000/373)-9021)/1000)*C55</f>
        <v>12415.077045911517</v>
      </c>
      <c r="D76" s="41">
        <f>(((23.49*373)+(9.3*373*373/1000)+(3.55*100000/373)-9021)/1000)*D55</f>
        <v>12415.077045911517</v>
      </c>
      <c r="E76" s="41">
        <f>(((23.49*373)+(9.3*373*373/1000)+(3.55*100000/373)-9021)/1000)*E55</f>
        <v>12415.077045911517</v>
      </c>
      <c r="G76" s="88"/>
      <c r="H76" s="88"/>
      <c r="I76" s="89"/>
    </row>
    <row r="77" spans="2:9" ht="17.25" customHeight="1" x14ac:dyDescent="0.3">
      <c r="B77" s="95" t="s">
        <v>72</v>
      </c>
      <c r="C77" s="43">
        <f>(C76-C75)</f>
        <v>-260155.16995408852</v>
      </c>
      <c r="D77" s="43">
        <f>(D76-D75)</f>
        <v>-260155.16995408852</v>
      </c>
      <c r="E77" s="43">
        <f>(E76-E75)</f>
        <v>-260155.16995408852</v>
      </c>
      <c r="G77" s="90">
        <f>G18+G22+G35+G49+G62+G70</f>
        <v>75792.243600030546</v>
      </c>
      <c r="H77" s="90">
        <f>H18+H22+H35+H49+H62+H70</f>
        <v>85217.567240736214</v>
      </c>
      <c r="I77" s="92">
        <f>I18+I22+I35+I49+I62+I70</f>
        <v>94634.946881441807</v>
      </c>
    </row>
    <row r="78" spans="2:9" ht="7.5" customHeight="1" x14ac:dyDescent="0.25">
      <c r="B78" s="5"/>
      <c r="C78" s="58"/>
      <c r="D78" s="55"/>
      <c r="E78" s="59"/>
      <c r="G78" s="15" t="s">
        <v>21</v>
      </c>
      <c r="H78" s="15" t="s">
        <v>20</v>
      </c>
      <c r="I78" s="16" t="s">
        <v>18</v>
      </c>
    </row>
    <row r="79" spans="2:9" ht="18" customHeight="1" x14ac:dyDescent="0.25">
      <c r="B79" s="74" t="s">
        <v>56</v>
      </c>
      <c r="C79" s="60"/>
      <c r="D79" s="61"/>
      <c r="E79" s="62"/>
    </row>
    <row r="80" spans="2:9" ht="0.75" customHeight="1" x14ac:dyDescent="0.25">
      <c r="B80" s="7"/>
      <c r="C80" s="60"/>
      <c r="D80" s="61"/>
      <c r="E80" s="62"/>
    </row>
    <row r="81" spans="2:19" ht="14.25" customHeight="1" x14ac:dyDescent="0.25">
      <c r="B81" s="98" t="s">
        <v>17</v>
      </c>
      <c r="C81" s="87">
        <f>C18+C22+C35+C49+C62+C69</f>
        <v>221283.28632035281</v>
      </c>
      <c r="D81" s="87">
        <f>D18+D22+D35+D49+D62+D69</f>
        <v>233078.9919610584</v>
      </c>
      <c r="E81" s="87">
        <f>E18+E22+E35+E49+E62+E69</f>
        <v>244869.76060176408</v>
      </c>
      <c r="L81" t="s">
        <v>99</v>
      </c>
    </row>
    <row r="82" spans="2:19" ht="12" customHeight="1" x14ac:dyDescent="0.25">
      <c r="B82" s="7" t="s">
        <v>54</v>
      </c>
      <c r="C82" s="88"/>
      <c r="D82" s="88"/>
      <c r="E82" s="89"/>
    </row>
    <row r="83" spans="2:19" ht="2.25" hidden="1" customHeight="1" x14ac:dyDescent="0.25">
      <c r="B83" s="7"/>
      <c r="C83" s="88"/>
      <c r="D83" s="88"/>
      <c r="E83" s="89"/>
    </row>
    <row r="84" spans="2:19" ht="16.5" customHeight="1" x14ac:dyDescent="0.3">
      <c r="B84" s="99" t="s">
        <v>79</v>
      </c>
      <c r="C84" s="90">
        <f>C81+C77</f>
        <v>-38871.883633735706</v>
      </c>
      <c r="D84" s="90">
        <f>D81+D77</f>
        <v>-27076.177993030113</v>
      </c>
      <c r="E84" s="90">
        <f>E81+E77</f>
        <v>-15285.409352324437</v>
      </c>
    </row>
    <row r="85" spans="2:19" s="108" customFormat="1" ht="21.75" customHeight="1" x14ac:dyDescent="0.25">
      <c r="B85" s="105" t="s">
        <v>55</v>
      </c>
      <c r="C85" s="106"/>
      <c r="D85" s="106"/>
      <c r="E85" s="107"/>
      <c r="L85" s="116" t="s">
        <v>81</v>
      </c>
      <c r="M85" s="116" t="s">
        <v>96</v>
      </c>
      <c r="N85" s="118"/>
      <c r="O85" s="119"/>
      <c r="P85" s="118"/>
      <c r="Q85" s="116" t="s">
        <v>97</v>
      </c>
      <c r="R85" s="117"/>
      <c r="S85" s="119"/>
    </row>
    <row r="86" spans="2:19" ht="1.5" customHeight="1" x14ac:dyDescent="0.25">
      <c r="B86" s="9"/>
      <c r="C86" s="10"/>
      <c r="D86" s="11"/>
      <c r="E86" s="12"/>
      <c r="L86" s="109"/>
      <c r="M86" s="109"/>
      <c r="N86" s="109"/>
      <c r="O86" s="109"/>
      <c r="P86" s="109"/>
      <c r="Q86" s="109"/>
      <c r="R86" s="109"/>
      <c r="S86" s="109"/>
    </row>
    <row r="87" spans="2:19" x14ac:dyDescent="0.25">
      <c r="C87" s="2"/>
      <c r="D87" s="3"/>
      <c r="E87" s="3"/>
      <c r="L87" s="101" t="s">
        <v>89</v>
      </c>
      <c r="M87" s="120">
        <v>1</v>
      </c>
      <c r="N87" s="120">
        <v>3</v>
      </c>
      <c r="O87" s="121">
        <v>5</v>
      </c>
      <c r="P87" s="122"/>
      <c r="Q87" s="120">
        <v>1</v>
      </c>
      <c r="R87" s="120">
        <v>3</v>
      </c>
      <c r="S87" s="120">
        <v>5</v>
      </c>
    </row>
    <row r="88" spans="2:19" x14ac:dyDescent="0.25">
      <c r="E88" s="1"/>
      <c r="L88" s="110" t="s">
        <v>90</v>
      </c>
      <c r="M88" s="123">
        <v>0.93</v>
      </c>
      <c r="N88" s="123">
        <v>0.93</v>
      </c>
      <c r="O88" s="124">
        <v>0.93</v>
      </c>
      <c r="P88" s="122"/>
      <c r="Q88" s="123">
        <v>0.93</v>
      </c>
      <c r="R88" s="123">
        <v>0.93</v>
      </c>
      <c r="S88" s="124">
        <v>0.93</v>
      </c>
    </row>
    <row r="89" spans="2:19" ht="1.5" customHeight="1" x14ac:dyDescent="0.25">
      <c r="L89" s="111"/>
      <c r="M89" s="112"/>
      <c r="N89" s="112"/>
      <c r="O89" s="113"/>
      <c r="P89" s="156"/>
      <c r="Q89" s="112"/>
      <c r="R89" s="112"/>
      <c r="S89" s="113"/>
    </row>
    <row r="90" spans="2:19" ht="15.75" x14ac:dyDescent="0.25">
      <c r="L90" s="155" t="s">
        <v>93</v>
      </c>
      <c r="M90" s="125" t="s">
        <v>98</v>
      </c>
      <c r="N90" s="126"/>
      <c r="O90" s="126"/>
      <c r="P90" s="127"/>
      <c r="Q90" s="114"/>
      <c r="R90" s="114"/>
      <c r="S90" s="113"/>
    </row>
    <row r="91" spans="2:19" ht="1.5" customHeight="1" x14ac:dyDescent="0.25">
      <c r="L91" s="111"/>
      <c r="M91" s="112"/>
      <c r="N91" s="112"/>
      <c r="O91" s="113"/>
      <c r="P91" s="156"/>
      <c r="Q91" s="112"/>
      <c r="R91" s="112"/>
      <c r="S91" s="113"/>
    </row>
    <row r="92" spans="2:19" ht="9.75" customHeight="1" x14ac:dyDescent="0.25">
      <c r="L92" s="143"/>
      <c r="M92" s="135"/>
      <c r="N92" s="130"/>
      <c r="O92" s="129"/>
      <c r="P92" s="131"/>
      <c r="Q92" s="135"/>
      <c r="R92" s="130"/>
      <c r="S92" s="129"/>
    </row>
    <row r="93" spans="2:19" x14ac:dyDescent="0.25">
      <c r="L93" s="144" t="s">
        <v>82</v>
      </c>
      <c r="M93" s="136">
        <v>61162</v>
      </c>
      <c r="N93" s="128">
        <v>62133</v>
      </c>
      <c r="O93" s="137">
        <v>63091</v>
      </c>
      <c r="P93" s="132"/>
      <c r="Q93" s="157">
        <v>59128</v>
      </c>
      <c r="R93" s="158">
        <v>60136</v>
      </c>
      <c r="S93" s="159">
        <v>61137</v>
      </c>
    </row>
    <row r="94" spans="2:19" ht="17.25" x14ac:dyDescent="0.3">
      <c r="B94" s="1"/>
      <c r="C94" s="13"/>
      <c r="L94" s="145"/>
      <c r="M94" s="136"/>
      <c r="N94" s="128"/>
      <c r="O94" s="137"/>
      <c r="P94" s="132"/>
      <c r="Q94" s="136"/>
      <c r="R94" s="128"/>
      <c r="S94" s="137"/>
    </row>
    <row r="95" spans="2:19" x14ac:dyDescent="0.25">
      <c r="L95" s="144" t="s">
        <v>83</v>
      </c>
      <c r="M95" s="160">
        <v>7331.5900000000011</v>
      </c>
      <c r="N95" s="161">
        <v>22908.550000000003</v>
      </c>
      <c r="O95" s="162">
        <v>38489.780000000006</v>
      </c>
      <c r="P95" s="132"/>
      <c r="Q95" s="136">
        <v>7344.4000000000005</v>
      </c>
      <c r="R95" s="128">
        <v>22925.63</v>
      </c>
      <c r="S95" s="137">
        <v>38506.86</v>
      </c>
    </row>
    <row r="96" spans="2:19" x14ac:dyDescent="0.25">
      <c r="L96" s="146"/>
      <c r="M96" s="136"/>
      <c r="N96" s="128"/>
      <c r="O96" s="137"/>
      <c r="P96" s="132"/>
      <c r="Q96" s="136"/>
      <c r="R96" s="128"/>
      <c r="S96" s="137"/>
    </row>
    <row r="97" spans="12:23" x14ac:dyDescent="0.25">
      <c r="L97" s="147" t="s">
        <v>86</v>
      </c>
      <c r="M97" s="136">
        <v>-3561.3246796471922</v>
      </c>
      <c r="N97" s="128">
        <v>-10683.974038941577</v>
      </c>
      <c r="O97" s="137">
        <v>-17806.623398235959</v>
      </c>
      <c r="P97" s="132"/>
      <c r="Q97" s="136">
        <v>-3561.3246796471922</v>
      </c>
      <c r="R97" s="128">
        <v>-10683.974038941577</v>
      </c>
      <c r="S97" s="137">
        <v>-17806.623398235959</v>
      </c>
      <c r="W97" s="1"/>
    </row>
    <row r="98" spans="12:23" x14ac:dyDescent="0.25">
      <c r="L98" s="146"/>
      <c r="M98" s="136"/>
      <c r="N98" s="128"/>
      <c r="O98" s="137"/>
      <c r="P98" s="132"/>
      <c r="Q98" s="136"/>
      <c r="R98" s="128"/>
      <c r="S98" s="137"/>
    </row>
    <row r="99" spans="12:23" x14ac:dyDescent="0.25">
      <c r="L99" s="147" t="s">
        <v>84</v>
      </c>
      <c r="M99" s="136">
        <v>271015.54323376628</v>
      </c>
      <c r="N99" s="128">
        <v>271015.54323376628</v>
      </c>
      <c r="O99" s="137">
        <v>271015.54323376628</v>
      </c>
      <c r="P99" s="132"/>
      <c r="Q99" s="136">
        <v>270324.85700000002</v>
      </c>
      <c r="R99" s="128">
        <v>270324.85700000002</v>
      </c>
      <c r="S99" s="137">
        <v>270324.85700000002</v>
      </c>
      <c r="U99" s="26"/>
      <c r="V99" s="26"/>
      <c r="W99" s="26"/>
    </row>
    <row r="100" spans="12:23" x14ac:dyDescent="0.25">
      <c r="L100" s="148"/>
      <c r="M100" s="136"/>
      <c r="N100" s="128"/>
      <c r="O100" s="137"/>
      <c r="P100" s="132"/>
      <c r="Q100" s="136"/>
      <c r="R100" s="128"/>
      <c r="S100" s="137"/>
    </row>
    <row r="101" spans="12:23" x14ac:dyDescent="0.25">
      <c r="L101" s="147" t="s">
        <v>85</v>
      </c>
      <c r="M101" s="136" t="s">
        <v>0</v>
      </c>
      <c r="N101" s="128" t="s">
        <v>0</v>
      </c>
      <c r="O101" s="137" t="s">
        <v>0</v>
      </c>
      <c r="P101" s="132"/>
      <c r="Q101" s="136">
        <v>-111952.62000000001</v>
      </c>
      <c r="R101" s="128">
        <v>-109623.15000000001</v>
      </c>
      <c r="S101" s="137">
        <v>-107292.51000000001</v>
      </c>
      <c r="U101" s="26"/>
      <c r="V101" s="26"/>
      <c r="W101" s="26"/>
    </row>
    <row r="102" spans="12:23" x14ac:dyDescent="0.25">
      <c r="L102" s="148"/>
      <c r="M102" s="136"/>
      <c r="N102" s="128"/>
      <c r="O102" s="137"/>
      <c r="P102" s="132"/>
      <c r="Q102" s="136"/>
      <c r="R102" s="128"/>
      <c r="S102" s="137"/>
    </row>
    <row r="103" spans="12:23" x14ac:dyDescent="0.25">
      <c r="L103" s="144" t="s">
        <v>92</v>
      </c>
      <c r="M103" s="136">
        <v>-260155.16995408852</v>
      </c>
      <c r="N103" s="128">
        <v>-260155.16995408852</v>
      </c>
      <c r="O103" s="137">
        <v>-260155.16995408852</v>
      </c>
      <c r="P103" s="132"/>
      <c r="Q103" s="136">
        <v>-260155.16995408852</v>
      </c>
      <c r="R103" s="128">
        <v>-260155.16995408852</v>
      </c>
      <c r="S103" s="137">
        <v>-260155.16995408852</v>
      </c>
      <c r="W103" s="1"/>
    </row>
    <row r="104" spans="12:23" x14ac:dyDescent="0.25">
      <c r="L104" s="146"/>
      <c r="M104" s="136"/>
      <c r="N104" s="128"/>
      <c r="O104" s="137"/>
      <c r="P104" s="132"/>
      <c r="Q104" s="136"/>
      <c r="R104" s="128"/>
      <c r="S104" s="137"/>
    </row>
    <row r="105" spans="12:23" ht="15.75" x14ac:dyDescent="0.25">
      <c r="L105" s="149" t="s">
        <v>91</v>
      </c>
      <c r="M105" s="136"/>
      <c r="N105" s="128"/>
      <c r="O105" s="137"/>
      <c r="P105" s="132"/>
      <c r="Q105" s="136"/>
      <c r="R105" s="128"/>
      <c r="S105" s="137"/>
    </row>
    <row r="106" spans="12:23" x14ac:dyDescent="0.25">
      <c r="L106" s="145"/>
      <c r="M106" s="136"/>
      <c r="N106" s="128"/>
      <c r="O106" s="137"/>
      <c r="P106" s="132"/>
      <c r="Q106" s="136"/>
      <c r="R106" s="128"/>
      <c r="S106" s="137"/>
    </row>
    <row r="107" spans="12:23" x14ac:dyDescent="0.25">
      <c r="L107" s="150" t="s">
        <v>94</v>
      </c>
      <c r="M107" s="163">
        <v>335947.41355411906</v>
      </c>
      <c r="N107" s="164">
        <v>345372.73719482473</v>
      </c>
      <c r="O107" s="165">
        <v>354790.11683553032</v>
      </c>
      <c r="P107" s="166"/>
      <c r="Q107" s="163">
        <v>221283.28632035281</v>
      </c>
      <c r="R107" s="164">
        <v>233078.9919610584</v>
      </c>
      <c r="S107" s="165">
        <v>244869.76060176408</v>
      </c>
    </row>
    <row r="108" spans="12:23" x14ac:dyDescent="0.25">
      <c r="L108" s="151"/>
      <c r="M108" s="136"/>
      <c r="N108" s="128"/>
      <c r="O108" s="137"/>
      <c r="P108" s="132"/>
      <c r="Q108" s="136"/>
      <c r="R108" s="128"/>
      <c r="S108" s="137"/>
    </row>
    <row r="109" spans="12:23" ht="17.25" x14ac:dyDescent="0.25">
      <c r="L109" s="152" t="s">
        <v>95</v>
      </c>
      <c r="M109" s="167">
        <v>75792.243600030546</v>
      </c>
      <c r="N109" s="168">
        <v>85217.567240736214</v>
      </c>
      <c r="O109" s="169">
        <v>94634.946881441807</v>
      </c>
      <c r="P109" s="170"/>
      <c r="Q109" s="167">
        <v>-38871.883633735706</v>
      </c>
      <c r="R109" s="168">
        <v>-27076.177993030113</v>
      </c>
      <c r="S109" s="169">
        <v>-15285.409352324437</v>
      </c>
      <c r="U109" s="26"/>
      <c r="V109" s="26"/>
      <c r="W109" s="26"/>
    </row>
    <row r="110" spans="12:23" x14ac:dyDescent="0.25">
      <c r="L110" s="153"/>
      <c r="M110" s="171" t="s">
        <v>21</v>
      </c>
      <c r="N110" s="172" t="s">
        <v>20</v>
      </c>
      <c r="O110" s="173" t="s">
        <v>18</v>
      </c>
      <c r="P110" s="133"/>
      <c r="Q110" s="138"/>
      <c r="R110" s="115"/>
      <c r="S110" s="139"/>
    </row>
    <row r="111" spans="12:23" x14ac:dyDescent="0.25">
      <c r="L111" s="154"/>
      <c r="M111" s="140"/>
      <c r="N111" s="141"/>
      <c r="O111" s="142"/>
      <c r="P111" s="134"/>
      <c r="Q111" s="140"/>
      <c r="R111" s="141"/>
      <c r="S111" s="142"/>
    </row>
    <row r="112" spans="12:23" x14ac:dyDescent="0.25">
      <c r="L112" s="102"/>
      <c r="M112" s="104"/>
      <c r="N112" s="104"/>
      <c r="O112" s="104"/>
      <c r="P112" s="104"/>
      <c r="Q112" s="104"/>
      <c r="R112" s="104"/>
      <c r="S112" s="104"/>
    </row>
    <row r="113" spans="12:19" x14ac:dyDescent="0.25">
      <c r="L113" s="102"/>
      <c r="M113" s="104"/>
      <c r="N113" s="104"/>
      <c r="O113" s="104"/>
      <c r="P113" s="104"/>
      <c r="Q113" s="104"/>
      <c r="R113" s="104"/>
      <c r="S113" s="104"/>
    </row>
    <row r="114" spans="12:19" x14ac:dyDescent="0.25">
      <c r="L114" s="102"/>
      <c r="M114" s="104"/>
      <c r="N114" s="104"/>
      <c r="O114" s="104"/>
      <c r="P114" s="104"/>
      <c r="Q114" s="104"/>
      <c r="R114" s="104"/>
      <c r="S114" s="104"/>
    </row>
    <row r="115" spans="12:19" x14ac:dyDescent="0.25">
      <c r="L115" s="102"/>
      <c r="M115" s="104"/>
      <c r="N115" s="104"/>
      <c r="O115" s="104"/>
      <c r="P115" s="104"/>
      <c r="Q115" s="104"/>
      <c r="R115" s="104"/>
      <c r="S115" s="104"/>
    </row>
    <row r="116" spans="12:19" x14ac:dyDescent="0.25">
      <c r="L116" s="102"/>
      <c r="M116" s="104"/>
      <c r="N116" s="104"/>
      <c r="O116" s="104"/>
      <c r="P116" s="104"/>
      <c r="Q116" s="104"/>
      <c r="R116" s="104"/>
      <c r="S116" s="104"/>
    </row>
    <row r="117" spans="12:19" x14ac:dyDescent="0.25">
      <c r="L117" s="102"/>
      <c r="M117" s="104"/>
      <c r="N117" s="104"/>
      <c r="O117" s="104"/>
      <c r="P117" s="104"/>
      <c r="Q117" s="104"/>
      <c r="R117" s="104"/>
      <c r="S117" s="104"/>
    </row>
    <row r="118" spans="12:19" x14ac:dyDescent="0.25">
      <c r="L118" s="102"/>
      <c r="M118" s="104"/>
      <c r="N118" s="104"/>
      <c r="O118" s="104"/>
      <c r="P118" s="104"/>
      <c r="Q118" s="104"/>
      <c r="R118" s="104"/>
      <c r="S118" s="104"/>
    </row>
    <row r="119" spans="12:19" x14ac:dyDescent="0.25">
      <c r="M119" s="2"/>
      <c r="N119" s="2"/>
      <c r="O119" s="2"/>
      <c r="P119" s="2"/>
      <c r="Q119" s="2"/>
      <c r="R119" s="2"/>
      <c r="S119" s="2"/>
    </row>
    <row r="120" spans="12:19" x14ac:dyDescent="0.25">
      <c r="M120" s="2"/>
      <c r="N120" s="2"/>
      <c r="O120" s="2"/>
      <c r="P120" s="2"/>
      <c r="Q120" s="2"/>
      <c r="R120" s="2"/>
      <c r="S120" s="2"/>
    </row>
    <row r="121" spans="12:19" x14ac:dyDescent="0.25">
      <c r="M121" s="2"/>
      <c r="N121" s="2"/>
      <c r="O121" s="2"/>
      <c r="P121" s="2"/>
      <c r="Q121" s="2"/>
      <c r="R121" s="2"/>
      <c r="S121" s="2"/>
    </row>
    <row r="122" spans="12:19" x14ac:dyDescent="0.25">
      <c r="M122" s="2"/>
      <c r="N122" s="2"/>
      <c r="O122" s="2"/>
      <c r="P122" s="2"/>
      <c r="Q122" s="2"/>
      <c r="R122" s="2"/>
      <c r="S122" s="2"/>
    </row>
    <row r="123" spans="12:19" x14ac:dyDescent="0.25">
      <c r="M123" s="2"/>
      <c r="N123" s="2"/>
      <c r="O123" s="2"/>
      <c r="P123" s="2"/>
      <c r="Q123" s="2"/>
      <c r="R123" s="2"/>
      <c r="S123" s="2"/>
    </row>
    <row r="124" spans="12:19" x14ac:dyDescent="0.25">
      <c r="M124" s="2"/>
      <c r="N124" s="2"/>
      <c r="O124" s="2"/>
      <c r="P124" s="2"/>
      <c r="Q124" s="2"/>
      <c r="R124" s="2"/>
      <c r="S124" s="2"/>
    </row>
    <row r="125" spans="12:19" x14ac:dyDescent="0.25">
      <c r="M125" s="2"/>
      <c r="N125" s="2"/>
      <c r="O125" s="2"/>
      <c r="P125" s="2"/>
      <c r="Q125" s="2"/>
      <c r="R125" s="2"/>
      <c r="S125" s="2"/>
    </row>
    <row r="126" spans="12:19" x14ac:dyDescent="0.25">
      <c r="M126" s="2"/>
      <c r="N126" s="2"/>
      <c r="O126" s="2"/>
      <c r="P126" s="2"/>
      <c r="Q126" s="2"/>
      <c r="R126" s="2"/>
      <c r="S12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CALOR HEM</vt:lpstr>
      <vt:lpstr>CALOR MAG</vt:lpstr>
      <vt:lpstr>CALOR RESUMO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JMurilo</dc:creator>
  <cp:lastModifiedBy>JMurilo</cp:lastModifiedBy>
  <cp:lastPrinted>2013-03-15T17:09:10Z</cp:lastPrinted>
  <dcterms:created xsi:type="dcterms:W3CDTF">2013-02-08T23:17:39Z</dcterms:created>
  <dcterms:modified xsi:type="dcterms:W3CDTF">2017-05-26T01:28:39Z</dcterms:modified>
</cp:coreProperties>
</file>